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TRUDNIK\Desktop\Размещение\"/>
    </mc:Choice>
  </mc:AlternateContent>
  <xr:revisionPtr revIDLastSave="0" documentId="8_{8432285C-C2F6-42A1-A846-159B882DCCC9}" xr6:coauthVersionLast="47" xr6:coauthVersionMax="47" xr10:uidLastSave="{00000000-0000-0000-0000-000000000000}"/>
  <bookViews>
    <workbookView xWindow="6195" yWindow="0" windowWidth="14025" windowHeight="11070" xr2:uid="{00000000-000D-0000-FFFF-FFFF00000000}"/>
  </bookViews>
  <sheets>
    <sheet name="собств. ср-ва" sheetId="1" r:id="rId1"/>
  </sheets>
  <definedNames>
    <definedName name="_xlnm.Print_Area" localSheetId="0">'собств. ср-ва'!$A$1:$N$534</definedName>
  </definedNames>
  <calcPr calcId="181029"/>
</workbook>
</file>

<file path=xl/calcChain.xml><?xml version="1.0" encoding="utf-8"?>
<calcChain xmlns="http://schemas.openxmlformats.org/spreadsheetml/2006/main">
  <c r="I265" i="1" l="1"/>
  <c r="K263" i="1" l="1"/>
  <c r="L227" i="1"/>
  <c r="M228" i="1"/>
  <c r="M227" i="1" s="1"/>
  <c r="M264" i="1"/>
  <c r="M259" i="1" s="1"/>
  <c r="N264" i="1"/>
  <c r="L264" i="1"/>
  <c r="K109" i="1"/>
  <c r="M412" i="1"/>
  <c r="N412" i="1"/>
  <c r="M646" i="1"/>
  <c r="L646" i="1"/>
  <c r="M639" i="1"/>
  <c r="L639" i="1"/>
  <c r="M638" i="1"/>
  <c r="L638" i="1"/>
  <c r="M632" i="1"/>
  <c r="L632" i="1"/>
  <c r="M623" i="1"/>
  <c r="L623" i="1"/>
  <c r="L621" i="1"/>
  <c r="N606" i="1"/>
  <c r="M606" i="1"/>
  <c r="L606" i="1"/>
  <c r="N600" i="1"/>
  <c r="M600" i="1"/>
  <c r="L600" i="1"/>
  <c r="N599" i="1"/>
  <c r="M599" i="1"/>
  <c r="L599" i="1"/>
  <c r="N593" i="1"/>
  <c r="M593" i="1"/>
  <c r="L593" i="1"/>
  <c r="N592" i="1"/>
  <c r="M592" i="1"/>
  <c r="L592" i="1"/>
  <c r="N591" i="1"/>
  <c r="M591" i="1"/>
  <c r="L591" i="1"/>
  <c r="N590" i="1"/>
  <c r="M590" i="1"/>
  <c r="L590" i="1"/>
  <c r="N589" i="1"/>
  <c r="M589" i="1"/>
  <c r="L589" i="1"/>
  <c r="N588" i="1"/>
  <c r="M588" i="1"/>
  <c r="L588" i="1"/>
  <c r="N581" i="1"/>
  <c r="M581" i="1"/>
  <c r="L581" i="1"/>
  <c r="L576" i="1"/>
  <c r="N522" i="1"/>
  <c r="N621" i="1" s="1"/>
  <c r="M522" i="1"/>
  <c r="M621" i="1" s="1"/>
  <c r="L521" i="1"/>
  <c r="L520" i="1" s="1"/>
  <c r="L519" i="1" s="1"/>
  <c r="N517" i="1"/>
  <c r="N516" i="1" s="1"/>
  <c r="N515" i="1" s="1"/>
  <c r="N514" i="1" s="1"/>
  <c r="M517" i="1"/>
  <c r="M516" i="1" s="1"/>
  <c r="M515" i="1" s="1"/>
  <c r="M514" i="1" s="1"/>
  <c r="L517" i="1"/>
  <c r="L516" i="1" s="1"/>
  <c r="L515" i="1" s="1"/>
  <c r="L514" i="1" s="1"/>
  <c r="L648" i="1" s="1"/>
  <c r="N510" i="1"/>
  <c r="N509" i="1" s="1"/>
  <c r="M510" i="1"/>
  <c r="M509" i="1" s="1"/>
  <c r="L510" i="1"/>
  <c r="L509" i="1" s="1"/>
  <c r="N507" i="1"/>
  <c r="M507" i="1"/>
  <c r="L507" i="1"/>
  <c r="N505" i="1"/>
  <c r="M505" i="1"/>
  <c r="L505" i="1"/>
  <c r="N503" i="1"/>
  <c r="M503" i="1"/>
  <c r="L503" i="1"/>
  <c r="N496" i="1"/>
  <c r="M496" i="1"/>
  <c r="L496" i="1"/>
  <c r="N494" i="1"/>
  <c r="N493" i="1" s="1"/>
  <c r="N492" i="1" s="1"/>
  <c r="M494" i="1"/>
  <c r="M493" i="1" s="1"/>
  <c r="M492" i="1" s="1"/>
  <c r="L494" i="1"/>
  <c r="L493" i="1" s="1"/>
  <c r="L492" i="1" s="1"/>
  <c r="N489" i="1"/>
  <c r="M489" i="1"/>
  <c r="L489" i="1"/>
  <c r="N487" i="1"/>
  <c r="M487" i="1"/>
  <c r="L487" i="1"/>
  <c r="N485" i="1"/>
  <c r="M485" i="1"/>
  <c r="L485" i="1"/>
  <c r="N476" i="1"/>
  <c r="N473" i="1" s="1"/>
  <c r="M476" i="1"/>
  <c r="M473" i="1" s="1"/>
  <c r="L476" i="1"/>
  <c r="L473" i="1" s="1"/>
  <c r="N470" i="1"/>
  <c r="M470" i="1"/>
  <c r="L470" i="1"/>
  <c r="N465" i="1"/>
  <c r="N464" i="1" s="1"/>
  <c r="M465" i="1"/>
  <c r="M464" i="1" s="1"/>
  <c r="L465" i="1"/>
  <c r="L464" i="1" s="1"/>
  <c r="N448" i="1"/>
  <c r="M448" i="1"/>
  <c r="L448" i="1"/>
  <c r="N442" i="1"/>
  <c r="M442" i="1"/>
  <c r="L442" i="1"/>
  <c r="N435" i="1"/>
  <c r="M435" i="1"/>
  <c r="L435" i="1"/>
  <c r="N429" i="1"/>
  <c r="N427" i="1" s="1"/>
  <c r="M429" i="1"/>
  <c r="M427" i="1" s="1"/>
  <c r="L429" i="1"/>
  <c r="L427" i="1" s="1"/>
  <c r="N420" i="1"/>
  <c r="M420" i="1"/>
  <c r="L420" i="1"/>
  <c r="L412" i="1"/>
  <c r="N407" i="1"/>
  <c r="M407" i="1"/>
  <c r="L407" i="1"/>
  <c r="N402" i="1"/>
  <c r="N401" i="1" s="1"/>
  <c r="M402" i="1"/>
  <c r="M401" i="1" s="1"/>
  <c r="L402" i="1"/>
  <c r="L401" i="1" s="1"/>
  <c r="N382" i="1"/>
  <c r="M382" i="1"/>
  <c r="L382" i="1"/>
  <c r="N375" i="1"/>
  <c r="M375" i="1"/>
  <c r="L375" i="1"/>
  <c r="N368" i="1"/>
  <c r="M368" i="1"/>
  <c r="L368" i="1"/>
  <c r="N362" i="1"/>
  <c r="N360" i="1" s="1"/>
  <c r="M362" i="1"/>
  <c r="M360" i="1" s="1"/>
  <c r="L362" i="1"/>
  <c r="L360" i="1" s="1"/>
  <c r="N355" i="1"/>
  <c r="N619" i="1" s="1"/>
  <c r="M355" i="1"/>
  <c r="M619" i="1" s="1"/>
  <c r="L355" i="1"/>
  <c r="L619" i="1" s="1"/>
  <c r="N354" i="1"/>
  <c r="N618" i="1" s="1"/>
  <c r="M354" i="1"/>
  <c r="M618" i="1" s="1"/>
  <c r="L354" i="1"/>
  <c r="L618" i="1" s="1"/>
  <c r="N352" i="1"/>
  <c r="N616" i="1" s="1"/>
  <c r="M352" i="1"/>
  <c r="M616" i="1" s="1"/>
  <c r="L352" i="1"/>
  <c r="L616" i="1" s="1"/>
  <c r="N351" i="1"/>
  <c r="N615" i="1" s="1"/>
  <c r="M351" i="1"/>
  <c r="M615" i="1" s="1"/>
  <c r="L351" i="1"/>
  <c r="L615" i="1" s="1"/>
  <c r="N350" i="1"/>
  <c r="N614" i="1" s="1"/>
  <c r="M350" i="1"/>
  <c r="M614" i="1" s="1"/>
  <c r="L350" i="1"/>
  <c r="L614" i="1" s="1"/>
  <c r="N349" i="1"/>
  <c r="N613" i="1" s="1"/>
  <c r="M349" i="1"/>
  <c r="M613" i="1" s="1"/>
  <c r="L349" i="1"/>
  <c r="L613" i="1" s="1"/>
  <c r="N348" i="1"/>
  <c r="N612" i="1" s="1"/>
  <c r="M348" i="1"/>
  <c r="M612" i="1" s="1"/>
  <c r="L348" i="1"/>
  <c r="L612" i="1" s="1"/>
  <c r="N347" i="1"/>
  <c r="N611" i="1" s="1"/>
  <c r="M347" i="1"/>
  <c r="M611" i="1" s="1"/>
  <c r="L347" i="1"/>
  <c r="N345" i="1"/>
  <c r="N609" i="1" s="1"/>
  <c r="M345" i="1"/>
  <c r="M609" i="1" s="1"/>
  <c r="L345" i="1"/>
  <c r="L609" i="1" s="1"/>
  <c r="N344" i="1"/>
  <c r="N608" i="1" s="1"/>
  <c r="M344" i="1"/>
  <c r="L344" i="1"/>
  <c r="L608" i="1" s="1"/>
  <c r="N342" i="1"/>
  <c r="N605" i="1" s="1"/>
  <c r="M342" i="1"/>
  <c r="M605" i="1" s="1"/>
  <c r="L342" i="1"/>
  <c r="L605" i="1" s="1"/>
  <c r="N341" i="1"/>
  <c r="M341" i="1"/>
  <c r="M604" i="1" s="1"/>
  <c r="L341" i="1"/>
  <c r="L604" i="1" s="1"/>
  <c r="N338" i="1"/>
  <c r="N598" i="1" s="1"/>
  <c r="M338" i="1"/>
  <c r="M598" i="1" s="1"/>
  <c r="L338" i="1"/>
  <c r="L598" i="1" s="1"/>
  <c r="N337" i="1"/>
  <c r="N597" i="1" s="1"/>
  <c r="M337" i="1"/>
  <c r="M597" i="1" s="1"/>
  <c r="L337" i="1"/>
  <c r="L597" i="1" s="1"/>
  <c r="N336" i="1"/>
  <c r="N596" i="1" s="1"/>
  <c r="M336" i="1"/>
  <c r="L336" i="1"/>
  <c r="L596" i="1" s="1"/>
  <c r="N333" i="1"/>
  <c r="N586" i="1" s="1"/>
  <c r="M333" i="1"/>
  <c r="M586" i="1" s="1"/>
  <c r="L333" i="1"/>
  <c r="L586" i="1" s="1"/>
  <c r="N332" i="1"/>
  <c r="N585" i="1" s="1"/>
  <c r="M332" i="1"/>
  <c r="M585" i="1" s="1"/>
  <c r="L332" i="1"/>
  <c r="L585" i="1" s="1"/>
  <c r="N331" i="1"/>
  <c r="N584" i="1" s="1"/>
  <c r="M331" i="1"/>
  <c r="M584" i="1" s="1"/>
  <c r="L331" i="1"/>
  <c r="L584" i="1" s="1"/>
  <c r="N330" i="1"/>
  <c r="N582" i="1" s="1"/>
  <c r="M330" i="1"/>
  <c r="M582" i="1" s="1"/>
  <c r="L330" i="1"/>
  <c r="L582" i="1" s="1"/>
  <c r="N329" i="1"/>
  <c r="M329" i="1"/>
  <c r="L329" i="1"/>
  <c r="N328" i="1"/>
  <c r="N580" i="1" s="1"/>
  <c r="M328" i="1"/>
  <c r="M580" i="1" s="1"/>
  <c r="L328" i="1"/>
  <c r="L580" i="1" s="1"/>
  <c r="N327" i="1"/>
  <c r="N579" i="1" s="1"/>
  <c r="M327" i="1"/>
  <c r="M579" i="1" s="1"/>
  <c r="L327" i="1"/>
  <c r="L579" i="1" s="1"/>
  <c r="N326" i="1"/>
  <c r="N578" i="1" s="1"/>
  <c r="M326" i="1"/>
  <c r="M578" i="1" s="1"/>
  <c r="L326" i="1"/>
  <c r="L578" i="1" s="1"/>
  <c r="N325" i="1"/>
  <c r="N577" i="1" s="1"/>
  <c r="M325" i="1"/>
  <c r="M577" i="1" s="1"/>
  <c r="L325" i="1"/>
  <c r="L577" i="1" s="1"/>
  <c r="N324" i="1"/>
  <c r="N576" i="1" s="1"/>
  <c r="M324" i="1"/>
  <c r="M576" i="1" s="1"/>
  <c r="N323" i="1"/>
  <c r="N575" i="1" s="1"/>
  <c r="M323" i="1"/>
  <c r="M575" i="1" s="1"/>
  <c r="L323" i="1"/>
  <c r="L575" i="1" s="1"/>
  <c r="N322" i="1"/>
  <c r="N574" i="1" s="1"/>
  <c r="M322" i="1"/>
  <c r="M574" i="1" s="1"/>
  <c r="L322" i="1"/>
  <c r="L574" i="1" s="1"/>
  <c r="N321" i="1"/>
  <c r="N573" i="1" s="1"/>
  <c r="M321" i="1"/>
  <c r="M573" i="1" s="1"/>
  <c r="L321" i="1"/>
  <c r="L573" i="1" s="1"/>
  <c r="N320" i="1"/>
  <c r="N572" i="1" s="1"/>
  <c r="M320" i="1"/>
  <c r="M572" i="1" s="1"/>
  <c r="L320" i="1"/>
  <c r="L572" i="1" s="1"/>
  <c r="N319" i="1"/>
  <c r="N571" i="1" s="1"/>
  <c r="M319" i="1"/>
  <c r="M571" i="1" s="1"/>
  <c r="L319" i="1"/>
  <c r="L571" i="1" s="1"/>
  <c r="N318" i="1"/>
  <c r="M318" i="1"/>
  <c r="M570" i="1" s="1"/>
  <c r="L318" i="1"/>
  <c r="L570" i="1" s="1"/>
  <c r="N317" i="1"/>
  <c r="N569" i="1" s="1"/>
  <c r="M317" i="1"/>
  <c r="M569" i="1" s="1"/>
  <c r="L317" i="1"/>
  <c r="L569" i="1" s="1"/>
  <c r="N316" i="1"/>
  <c r="N568" i="1" s="1"/>
  <c r="M316" i="1"/>
  <c r="M568" i="1" s="1"/>
  <c r="L316" i="1"/>
  <c r="N314" i="1"/>
  <c r="N565" i="1" s="1"/>
  <c r="M314" i="1"/>
  <c r="M565" i="1" s="1"/>
  <c r="L314" i="1"/>
  <c r="L565" i="1" s="1"/>
  <c r="N313" i="1"/>
  <c r="N564" i="1" s="1"/>
  <c r="M313" i="1"/>
  <c r="M564" i="1" s="1"/>
  <c r="L313" i="1"/>
  <c r="L564" i="1" s="1"/>
  <c r="N312" i="1"/>
  <c r="N563" i="1" s="1"/>
  <c r="M312" i="1"/>
  <c r="M563" i="1" s="1"/>
  <c r="L312" i="1"/>
  <c r="N311" i="1"/>
  <c r="N562" i="1" s="1"/>
  <c r="M311" i="1"/>
  <c r="M562" i="1" s="1"/>
  <c r="L311" i="1"/>
  <c r="L562" i="1" s="1"/>
  <c r="N310" i="1"/>
  <c r="M310" i="1"/>
  <c r="L310" i="1"/>
  <c r="N308" i="1"/>
  <c r="N559" i="1" s="1"/>
  <c r="M308" i="1"/>
  <c r="M559" i="1" s="1"/>
  <c r="L308" i="1"/>
  <c r="L559" i="1" s="1"/>
  <c r="N307" i="1"/>
  <c r="N557" i="1" s="1"/>
  <c r="M307" i="1"/>
  <c r="M557" i="1" s="1"/>
  <c r="L307" i="1"/>
  <c r="L557" i="1" s="1"/>
  <c r="N306" i="1"/>
  <c r="N558" i="1" s="1"/>
  <c r="M306" i="1"/>
  <c r="M558" i="1" s="1"/>
  <c r="L306" i="1"/>
  <c r="L558" i="1" s="1"/>
  <c r="N305" i="1"/>
  <c r="N556" i="1" s="1"/>
  <c r="M305" i="1"/>
  <c r="L305" i="1"/>
  <c r="L556" i="1" s="1"/>
  <c r="N304" i="1"/>
  <c r="N555" i="1" s="1"/>
  <c r="M304" i="1"/>
  <c r="M555" i="1" s="1"/>
  <c r="L304" i="1"/>
  <c r="N303" i="1"/>
  <c r="N554" i="1" s="1"/>
  <c r="M303" i="1"/>
  <c r="M554" i="1" s="1"/>
  <c r="L303" i="1"/>
  <c r="L554" i="1" s="1"/>
  <c r="N301" i="1"/>
  <c r="N552" i="1" s="1"/>
  <c r="M301" i="1"/>
  <c r="L301" i="1"/>
  <c r="L552" i="1" s="1"/>
  <c r="N300" i="1"/>
  <c r="N551" i="1" s="1"/>
  <c r="M300" i="1"/>
  <c r="M551" i="1" s="1"/>
  <c r="L300" i="1"/>
  <c r="N298" i="1"/>
  <c r="N549" i="1" s="1"/>
  <c r="M298" i="1"/>
  <c r="M549" i="1" s="1"/>
  <c r="L298" i="1"/>
  <c r="L549" i="1" s="1"/>
  <c r="N297" i="1"/>
  <c r="N548" i="1" s="1"/>
  <c r="N547" i="1" s="1"/>
  <c r="M297" i="1"/>
  <c r="L297" i="1"/>
  <c r="L548" i="1" s="1"/>
  <c r="L547" i="1" s="1"/>
  <c r="N295" i="1"/>
  <c r="N546" i="1" s="1"/>
  <c r="M295" i="1"/>
  <c r="L295" i="1"/>
  <c r="N288" i="1"/>
  <c r="N287" i="1" s="1"/>
  <c r="N286" i="1" s="1"/>
  <c r="N285" i="1" s="1"/>
  <c r="M288" i="1"/>
  <c r="M287" i="1" s="1"/>
  <c r="M286" i="1" s="1"/>
  <c r="M285" i="1" s="1"/>
  <c r="M641" i="1" s="1"/>
  <c r="L288" i="1"/>
  <c r="L287" i="1" s="1"/>
  <c r="L286" i="1" s="1"/>
  <c r="L285" i="1" s="1"/>
  <c r="L641" i="1" s="1"/>
  <c r="N283" i="1"/>
  <c r="M283" i="1"/>
  <c r="L283" i="1"/>
  <c r="N281" i="1"/>
  <c r="M281" i="1"/>
  <c r="L281" i="1"/>
  <c r="N275" i="1"/>
  <c r="N273" i="1" s="1"/>
  <c r="M275" i="1"/>
  <c r="M273" i="1" s="1"/>
  <c r="L275" i="1"/>
  <c r="L273" i="1" s="1"/>
  <c r="N269" i="1"/>
  <c r="M269" i="1"/>
  <c r="L269" i="1"/>
  <c r="N261" i="1"/>
  <c r="N259" i="1" s="1"/>
  <c r="N258" i="1" s="1"/>
  <c r="M261" i="1"/>
  <c r="L261" i="1"/>
  <c r="N254" i="1"/>
  <c r="M254" i="1"/>
  <c r="L254" i="1"/>
  <c r="N252" i="1"/>
  <c r="M252" i="1"/>
  <c r="L252" i="1"/>
  <c r="N249" i="1"/>
  <c r="M249" i="1"/>
  <c r="L249" i="1"/>
  <c r="N247" i="1"/>
  <c r="M247" i="1"/>
  <c r="L247" i="1"/>
  <c r="N242" i="1"/>
  <c r="M242" i="1"/>
  <c r="L242" i="1"/>
  <c r="N239" i="1"/>
  <c r="M239" i="1"/>
  <c r="L239" i="1"/>
  <c r="L238" i="1" s="1"/>
  <c r="N231" i="1"/>
  <c r="N228" i="1" s="1"/>
  <c r="N227" i="1" s="1"/>
  <c r="M231" i="1"/>
  <c r="L231" i="1"/>
  <c r="L228" i="1" s="1"/>
  <c r="N225" i="1"/>
  <c r="M225" i="1"/>
  <c r="L225" i="1"/>
  <c r="N223" i="1"/>
  <c r="M223" i="1"/>
  <c r="M583" i="1" s="1"/>
  <c r="L223" i="1"/>
  <c r="N220" i="1"/>
  <c r="M220" i="1"/>
  <c r="M637" i="1" s="1"/>
  <c r="L220" i="1"/>
  <c r="L637" i="1" s="1"/>
  <c r="N218" i="1"/>
  <c r="M218" i="1"/>
  <c r="L218" i="1"/>
  <c r="N213" i="1"/>
  <c r="N212" i="1" s="1"/>
  <c r="M213" i="1"/>
  <c r="M212" i="1" s="1"/>
  <c r="L213" i="1"/>
  <c r="L212" i="1" s="1"/>
  <c r="N210" i="1"/>
  <c r="N209" i="1" s="1"/>
  <c r="N208" i="1" s="1"/>
  <c r="M210" i="1"/>
  <c r="M209" i="1" s="1"/>
  <c r="M208" i="1" s="1"/>
  <c r="L210" i="1"/>
  <c r="L209" i="1" s="1"/>
  <c r="L208" i="1" s="1"/>
  <c r="N205" i="1"/>
  <c r="N204" i="1" s="1"/>
  <c r="M205" i="1"/>
  <c r="M204" i="1" s="1"/>
  <c r="L205" i="1"/>
  <c r="L204" i="1" s="1"/>
  <c r="N202" i="1"/>
  <c r="N201" i="1" s="1"/>
  <c r="M202" i="1"/>
  <c r="M201" i="1" s="1"/>
  <c r="L202" i="1"/>
  <c r="L201" i="1" s="1"/>
  <c r="N199" i="1"/>
  <c r="N197" i="1" s="1"/>
  <c r="M199" i="1"/>
  <c r="M197" i="1" s="1"/>
  <c r="L199" i="1"/>
  <c r="L197" i="1" s="1"/>
  <c r="N195" i="1"/>
  <c r="M195" i="1"/>
  <c r="L195" i="1"/>
  <c r="N193" i="1"/>
  <c r="M193" i="1"/>
  <c r="L193" i="1"/>
  <c r="N191" i="1"/>
  <c r="M191" i="1"/>
  <c r="L191" i="1"/>
  <c r="N177" i="1"/>
  <c r="M177" i="1"/>
  <c r="L177" i="1"/>
  <c r="N175" i="1"/>
  <c r="M175" i="1"/>
  <c r="L175" i="1"/>
  <c r="N170" i="1"/>
  <c r="M170" i="1"/>
  <c r="L170" i="1"/>
  <c r="N153" i="1"/>
  <c r="M153" i="1"/>
  <c r="L153" i="1"/>
  <c r="N147" i="1"/>
  <c r="M147" i="1"/>
  <c r="L147" i="1"/>
  <c r="N141" i="1"/>
  <c r="M141" i="1"/>
  <c r="L141" i="1"/>
  <c r="N135" i="1"/>
  <c r="N133" i="1" s="1"/>
  <c r="M135" i="1"/>
  <c r="M133" i="1" s="1"/>
  <c r="L135" i="1"/>
  <c r="L133" i="1" s="1"/>
  <c r="N128" i="1"/>
  <c r="N601" i="1" s="1"/>
  <c r="M128" i="1"/>
  <c r="M601" i="1" s="1"/>
  <c r="L128" i="1"/>
  <c r="L601" i="1" s="1"/>
  <c r="N125" i="1"/>
  <c r="M125" i="1"/>
  <c r="L125" i="1"/>
  <c r="N118" i="1"/>
  <c r="M118" i="1"/>
  <c r="L118" i="1"/>
  <c r="N107" i="1"/>
  <c r="M107" i="1"/>
  <c r="M629" i="1" s="1"/>
  <c r="L107" i="1"/>
  <c r="L629" i="1" s="1"/>
  <c r="N101" i="1"/>
  <c r="M101" i="1"/>
  <c r="L101" i="1"/>
  <c r="N98" i="1"/>
  <c r="M98" i="1"/>
  <c r="L98" i="1"/>
  <c r="N95" i="1"/>
  <c r="M95" i="1"/>
  <c r="L95" i="1"/>
  <c r="N91" i="1"/>
  <c r="N90" i="1" s="1"/>
  <c r="M91" i="1"/>
  <c r="M90" i="1" s="1"/>
  <c r="L91" i="1"/>
  <c r="L90" i="1" s="1"/>
  <c r="N88" i="1"/>
  <c r="N87" i="1" s="1"/>
  <c r="M88" i="1"/>
  <c r="M87" i="1" s="1"/>
  <c r="L88" i="1"/>
  <c r="L87" i="1" s="1"/>
  <c r="N85" i="1"/>
  <c r="N84" i="1" s="1"/>
  <c r="M85" i="1"/>
  <c r="M84" i="1" s="1"/>
  <c r="L85" i="1"/>
  <c r="L84" i="1" s="1"/>
  <c r="N80" i="1"/>
  <c r="M80" i="1"/>
  <c r="L80" i="1"/>
  <c r="N73" i="1"/>
  <c r="M73" i="1"/>
  <c r="L73" i="1"/>
  <c r="N68" i="1"/>
  <c r="M68" i="1"/>
  <c r="L68" i="1"/>
  <c r="N62" i="1"/>
  <c r="N61" i="1" s="1"/>
  <c r="M62" i="1"/>
  <c r="M61" i="1" s="1"/>
  <c r="L62" i="1"/>
  <c r="L61" i="1" s="1"/>
  <c r="N41" i="1"/>
  <c r="M41" i="1"/>
  <c r="L41" i="1"/>
  <c r="N35" i="1"/>
  <c r="M35" i="1"/>
  <c r="L35" i="1"/>
  <c r="N28" i="1"/>
  <c r="M28" i="1"/>
  <c r="L28" i="1"/>
  <c r="N22" i="1"/>
  <c r="N20" i="1" s="1"/>
  <c r="M22" i="1"/>
  <c r="M625" i="1" s="1"/>
  <c r="L22" i="1"/>
  <c r="L625" i="1" s="1"/>
  <c r="N13" i="1"/>
  <c r="N12" i="1" s="1"/>
  <c r="N11" i="1" s="1"/>
  <c r="M13" i="1"/>
  <c r="M12" i="1" s="1"/>
  <c r="M11" i="1" s="1"/>
  <c r="L13" i="1"/>
  <c r="L12" i="1" s="1"/>
  <c r="L11" i="1" s="1"/>
  <c r="K220" i="1"/>
  <c r="K480" i="1"/>
  <c r="K476" i="1" s="1"/>
  <c r="K473" i="1" s="1"/>
  <c r="K416" i="1"/>
  <c r="K412" i="1" s="1"/>
  <c r="K261" i="1"/>
  <c r="K98" i="1"/>
  <c r="I310" i="1"/>
  <c r="K646" i="1"/>
  <c r="J646" i="1"/>
  <c r="I646" i="1"/>
  <c r="K639" i="1"/>
  <c r="J639" i="1"/>
  <c r="I639" i="1"/>
  <c r="K635" i="1"/>
  <c r="J635" i="1"/>
  <c r="I635" i="1"/>
  <c r="K633" i="1"/>
  <c r="J633" i="1"/>
  <c r="I633" i="1"/>
  <c r="K623" i="1"/>
  <c r="J623" i="1"/>
  <c r="I623" i="1"/>
  <c r="K621" i="1"/>
  <c r="J621" i="1"/>
  <c r="I621" i="1"/>
  <c r="K606" i="1"/>
  <c r="J606" i="1"/>
  <c r="I606" i="1"/>
  <c r="K601" i="1"/>
  <c r="J601" i="1"/>
  <c r="I601" i="1"/>
  <c r="K600" i="1"/>
  <c r="J600" i="1"/>
  <c r="I600" i="1"/>
  <c r="K599" i="1"/>
  <c r="J599" i="1"/>
  <c r="I599" i="1"/>
  <c r="K593" i="1"/>
  <c r="J593" i="1"/>
  <c r="I593" i="1"/>
  <c r="K592" i="1"/>
  <c r="J592" i="1"/>
  <c r="I592" i="1"/>
  <c r="K589" i="1"/>
  <c r="J589" i="1"/>
  <c r="I589" i="1"/>
  <c r="K588" i="1"/>
  <c r="J588" i="1"/>
  <c r="I588" i="1"/>
  <c r="K581" i="1"/>
  <c r="J581" i="1"/>
  <c r="K576" i="1"/>
  <c r="J576" i="1"/>
  <c r="K521" i="1"/>
  <c r="K520" i="1" s="1"/>
  <c r="K519" i="1" s="1"/>
  <c r="J521" i="1"/>
  <c r="J520" i="1" s="1"/>
  <c r="J519" i="1" s="1"/>
  <c r="I521" i="1"/>
  <c r="I520" i="1" s="1"/>
  <c r="I519" i="1" s="1"/>
  <c r="K517" i="1"/>
  <c r="J517" i="1"/>
  <c r="J516" i="1" s="1"/>
  <c r="J515" i="1" s="1"/>
  <c r="J514" i="1" s="1"/>
  <c r="I517" i="1"/>
  <c r="I516" i="1" s="1"/>
  <c r="I515" i="1" s="1"/>
  <c r="I514" i="1" s="1"/>
  <c r="K516" i="1"/>
  <c r="K515" i="1" s="1"/>
  <c r="K514" i="1" s="1"/>
  <c r="I512" i="1"/>
  <c r="K510" i="1"/>
  <c r="K509" i="1" s="1"/>
  <c r="J510" i="1"/>
  <c r="J509" i="1" s="1"/>
  <c r="I510" i="1"/>
  <c r="I509" i="1" s="1"/>
  <c r="K507" i="1"/>
  <c r="J507" i="1"/>
  <c r="I507" i="1"/>
  <c r="K505" i="1"/>
  <c r="J505" i="1"/>
  <c r="I505" i="1"/>
  <c r="K503" i="1"/>
  <c r="J503" i="1"/>
  <c r="I503" i="1"/>
  <c r="K496" i="1"/>
  <c r="J496" i="1"/>
  <c r="I496" i="1"/>
  <c r="K494" i="1"/>
  <c r="K493" i="1" s="1"/>
  <c r="K492" i="1" s="1"/>
  <c r="J494" i="1"/>
  <c r="J493" i="1" s="1"/>
  <c r="J492" i="1" s="1"/>
  <c r="I494" i="1"/>
  <c r="I493" i="1" s="1"/>
  <c r="I492" i="1" s="1"/>
  <c r="K489" i="1"/>
  <c r="J489" i="1"/>
  <c r="I489" i="1"/>
  <c r="K487" i="1"/>
  <c r="J487" i="1"/>
  <c r="I487" i="1"/>
  <c r="K485" i="1"/>
  <c r="J485" i="1"/>
  <c r="I485" i="1"/>
  <c r="J476" i="1"/>
  <c r="J473" i="1" s="1"/>
  <c r="I476" i="1"/>
  <c r="I473" i="1" s="1"/>
  <c r="K470" i="1"/>
  <c r="J470" i="1"/>
  <c r="I470" i="1"/>
  <c r="K465" i="1"/>
  <c r="K464" i="1" s="1"/>
  <c r="J465" i="1"/>
  <c r="J464" i="1" s="1"/>
  <c r="I465" i="1"/>
  <c r="I464" i="1" s="1"/>
  <c r="K448" i="1"/>
  <c r="J448" i="1"/>
  <c r="I448" i="1"/>
  <c r="K442" i="1"/>
  <c r="J442" i="1"/>
  <c r="I442" i="1"/>
  <c r="K435" i="1"/>
  <c r="J435" i="1"/>
  <c r="I435" i="1"/>
  <c r="K429" i="1"/>
  <c r="K427" i="1" s="1"/>
  <c r="J429" i="1"/>
  <c r="J427" i="1" s="1"/>
  <c r="I429" i="1"/>
  <c r="I427" i="1" s="1"/>
  <c r="K420" i="1"/>
  <c r="J420" i="1"/>
  <c r="I420" i="1"/>
  <c r="J412" i="1"/>
  <c r="I412" i="1"/>
  <c r="K407" i="1"/>
  <c r="J407" i="1"/>
  <c r="I407" i="1"/>
  <c r="K402" i="1"/>
  <c r="K401" i="1" s="1"/>
  <c r="J402" i="1"/>
  <c r="J401" i="1" s="1"/>
  <c r="I402" i="1"/>
  <c r="I401" i="1" s="1"/>
  <c r="K382" i="1"/>
  <c r="J382" i="1"/>
  <c r="I382" i="1"/>
  <c r="K375" i="1"/>
  <c r="J375" i="1"/>
  <c r="I375" i="1"/>
  <c r="K368" i="1"/>
  <c r="J368" i="1"/>
  <c r="I368" i="1"/>
  <c r="K362" i="1"/>
  <c r="K360" i="1" s="1"/>
  <c r="J362" i="1"/>
  <c r="J360" i="1" s="1"/>
  <c r="I362" i="1"/>
  <c r="I360" i="1" s="1"/>
  <c r="K355" i="1"/>
  <c r="J355" i="1"/>
  <c r="I355" i="1"/>
  <c r="K354" i="1"/>
  <c r="J354" i="1"/>
  <c r="J618" i="1" s="1"/>
  <c r="I354" i="1"/>
  <c r="I618" i="1" s="1"/>
  <c r="K352" i="1"/>
  <c r="K616" i="1" s="1"/>
  <c r="J352" i="1"/>
  <c r="J616" i="1" s="1"/>
  <c r="I352" i="1"/>
  <c r="I616" i="1" s="1"/>
  <c r="K351" i="1"/>
  <c r="K615" i="1" s="1"/>
  <c r="J351" i="1"/>
  <c r="J615" i="1" s="1"/>
  <c r="I351" i="1"/>
  <c r="I615" i="1" s="1"/>
  <c r="J350" i="1"/>
  <c r="J614" i="1" s="1"/>
  <c r="I350" i="1"/>
  <c r="I614" i="1" s="1"/>
  <c r="K349" i="1"/>
  <c r="K613" i="1" s="1"/>
  <c r="J349" i="1"/>
  <c r="J613" i="1" s="1"/>
  <c r="I349" i="1"/>
  <c r="I613" i="1" s="1"/>
  <c r="K348" i="1"/>
  <c r="J348" i="1"/>
  <c r="I348" i="1"/>
  <c r="K347" i="1"/>
  <c r="K611" i="1" s="1"/>
  <c r="J347" i="1"/>
  <c r="I347" i="1"/>
  <c r="K345" i="1"/>
  <c r="J345" i="1"/>
  <c r="I345" i="1"/>
  <c r="K344" i="1"/>
  <c r="J344" i="1"/>
  <c r="J608" i="1" s="1"/>
  <c r="I344" i="1"/>
  <c r="I608" i="1" s="1"/>
  <c r="K342" i="1"/>
  <c r="J342" i="1"/>
  <c r="J605" i="1" s="1"/>
  <c r="I342" i="1"/>
  <c r="I605" i="1" s="1"/>
  <c r="K341" i="1"/>
  <c r="J341" i="1"/>
  <c r="I341" i="1"/>
  <c r="K338" i="1"/>
  <c r="K598" i="1" s="1"/>
  <c r="J338" i="1"/>
  <c r="J598" i="1" s="1"/>
  <c r="I338" i="1"/>
  <c r="I598" i="1" s="1"/>
  <c r="K337" i="1"/>
  <c r="J337" i="1"/>
  <c r="I337" i="1"/>
  <c r="K336" i="1"/>
  <c r="J336" i="1"/>
  <c r="J596" i="1" s="1"/>
  <c r="I336" i="1"/>
  <c r="I596" i="1" s="1"/>
  <c r="K333" i="1"/>
  <c r="K586" i="1" s="1"/>
  <c r="J333" i="1"/>
  <c r="J586" i="1" s="1"/>
  <c r="I333" i="1"/>
  <c r="I586" i="1" s="1"/>
  <c r="K332" i="1"/>
  <c r="K585" i="1" s="1"/>
  <c r="J332" i="1"/>
  <c r="J585" i="1" s="1"/>
  <c r="I332" i="1"/>
  <c r="I585" i="1" s="1"/>
  <c r="K331" i="1"/>
  <c r="K584" i="1" s="1"/>
  <c r="J331" i="1"/>
  <c r="J584" i="1" s="1"/>
  <c r="I331" i="1"/>
  <c r="I584" i="1" s="1"/>
  <c r="K330" i="1"/>
  <c r="K582" i="1" s="1"/>
  <c r="J330" i="1"/>
  <c r="J582" i="1" s="1"/>
  <c r="I330" i="1"/>
  <c r="I582" i="1" s="1"/>
  <c r="K329" i="1"/>
  <c r="J329" i="1"/>
  <c r="I329" i="1"/>
  <c r="I581" i="1" s="1"/>
  <c r="K328" i="1"/>
  <c r="K580" i="1" s="1"/>
  <c r="J328" i="1"/>
  <c r="J580" i="1" s="1"/>
  <c r="I328" i="1"/>
  <c r="I580" i="1" s="1"/>
  <c r="K327" i="1"/>
  <c r="K579" i="1" s="1"/>
  <c r="J327" i="1"/>
  <c r="J579" i="1" s="1"/>
  <c r="I327" i="1"/>
  <c r="I579" i="1" s="1"/>
  <c r="K326" i="1"/>
  <c r="K578" i="1" s="1"/>
  <c r="J326" i="1"/>
  <c r="J578" i="1" s="1"/>
  <c r="I326" i="1"/>
  <c r="I578" i="1" s="1"/>
  <c r="K325" i="1"/>
  <c r="K577" i="1" s="1"/>
  <c r="J325" i="1"/>
  <c r="J577" i="1" s="1"/>
  <c r="I325" i="1"/>
  <c r="I577" i="1" s="1"/>
  <c r="I324" i="1"/>
  <c r="I576" i="1" s="1"/>
  <c r="K323" i="1"/>
  <c r="K575" i="1" s="1"/>
  <c r="J323" i="1"/>
  <c r="J575" i="1" s="1"/>
  <c r="I323" i="1"/>
  <c r="I575" i="1" s="1"/>
  <c r="K322" i="1"/>
  <c r="K574" i="1" s="1"/>
  <c r="J322" i="1"/>
  <c r="J574" i="1" s="1"/>
  <c r="I322" i="1"/>
  <c r="I574" i="1" s="1"/>
  <c r="K321" i="1"/>
  <c r="K573" i="1" s="1"/>
  <c r="J321" i="1"/>
  <c r="J573" i="1" s="1"/>
  <c r="I321" i="1"/>
  <c r="I573" i="1" s="1"/>
  <c r="K320" i="1"/>
  <c r="K572" i="1" s="1"/>
  <c r="J320" i="1"/>
  <c r="J572" i="1" s="1"/>
  <c r="I320" i="1"/>
  <c r="I572" i="1" s="1"/>
  <c r="K319" i="1"/>
  <c r="K571" i="1" s="1"/>
  <c r="J319" i="1"/>
  <c r="J571" i="1" s="1"/>
  <c r="I319" i="1"/>
  <c r="I571" i="1" s="1"/>
  <c r="K318" i="1"/>
  <c r="K570" i="1" s="1"/>
  <c r="J318" i="1"/>
  <c r="J570" i="1" s="1"/>
  <c r="I318" i="1"/>
  <c r="I570" i="1" s="1"/>
  <c r="K317" i="1"/>
  <c r="K569" i="1" s="1"/>
  <c r="J317" i="1"/>
  <c r="J569" i="1" s="1"/>
  <c r="I317" i="1"/>
  <c r="I569" i="1" s="1"/>
  <c r="O316" i="1"/>
  <c r="K316" i="1"/>
  <c r="J316" i="1"/>
  <c r="I316" i="1"/>
  <c r="K314" i="1"/>
  <c r="K565" i="1" s="1"/>
  <c r="J314" i="1"/>
  <c r="J565" i="1" s="1"/>
  <c r="I314" i="1"/>
  <c r="I565" i="1" s="1"/>
  <c r="K313" i="1"/>
  <c r="K564" i="1" s="1"/>
  <c r="J313" i="1"/>
  <c r="J564" i="1" s="1"/>
  <c r="I313" i="1"/>
  <c r="I564" i="1" s="1"/>
  <c r="K312" i="1"/>
  <c r="K563" i="1" s="1"/>
  <c r="J312" i="1"/>
  <c r="J563" i="1" s="1"/>
  <c r="I312" i="1"/>
  <c r="I563" i="1" s="1"/>
  <c r="K311" i="1"/>
  <c r="J311" i="1"/>
  <c r="K310" i="1"/>
  <c r="J310" i="1"/>
  <c r="K308" i="1"/>
  <c r="K559" i="1" s="1"/>
  <c r="J308" i="1"/>
  <c r="J559" i="1" s="1"/>
  <c r="I308" i="1"/>
  <c r="I559" i="1" s="1"/>
  <c r="K307" i="1"/>
  <c r="K557" i="1" s="1"/>
  <c r="J307" i="1"/>
  <c r="J557" i="1" s="1"/>
  <c r="I307" i="1"/>
  <c r="I557" i="1" s="1"/>
  <c r="K306" i="1"/>
  <c r="K558" i="1" s="1"/>
  <c r="J306" i="1"/>
  <c r="J558" i="1" s="1"/>
  <c r="I306" i="1"/>
  <c r="I558" i="1" s="1"/>
  <c r="K305" i="1"/>
  <c r="K556" i="1" s="1"/>
  <c r="J305" i="1"/>
  <c r="J556" i="1" s="1"/>
  <c r="I305" i="1"/>
  <c r="I556" i="1" s="1"/>
  <c r="K304" i="1"/>
  <c r="J304" i="1"/>
  <c r="I304" i="1"/>
  <c r="K303" i="1"/>
  <c r="J303" i="1"/>
  <c r="J554" i="1" s="1"/>
  <c r="I303" i="1"/>
  <c r="I554" i="1" s="1"/>
  <c r="K301" i="1"/>
  <c r="J301" i="1"/>
  <c r="I301" i="1"/>
  <c r="K300" i="1"/>
  <c r="K551" i="1" s="1"/>
  <c r="J300" i="1"/>
  <c r="I300" i="1"/>
  <c r="I551" i="1" s="1"/>
  <c r="K298" i="1"/>
  <c r="J298" i="1"/>
  <c r="I298" i="1"/>
  <c r="K297" i="1"/>
  <c r="K296" i="1" s="1"/>
  <c r="J297" i="1"/>
  <c r="J296" i="1" s="1"/>
  <c r="I297" i="1"/>
  <c r="I548" i="1" s="1"/>
  <c r="I547" i="1" s="1"/>
  <c r="K295" i="1"/>
  <c r="J295" i="1"/>
  <c r="I295" i="1"/>
  <c r="K288" i="1"/>
  <c r="K287" i="1" s="1"/>
  <c r="K286" i="1" s="1"/>
  <c r="K285" i="1" s="1"/>
  <c r="K641" i="1" s="1"/>
  <c r="J288" i="1"/>
  <c r="J287" i="1" s="1"/>
  <c r="J286" i="1" s="1"/>
  <c r="J285" i="1" s="1"/>
  <c r="J641" i="1" s="1"/>
  <c r="I288" i="1"/>
  <c r="I287" i="1" s="1"/>
  <c r="I286" i="1" s="1"/>
  <c r="I285" i="1" s="1"/>
  <c r="I641" i="1" s="1"/>
  <c r="K283" i="1"/>
  <c r="J283" i="1"/>
  <c r="I283" i="1"/>
  <c r="K281" i="1"/>
  <c r="J281" i="1"/>
  <c r="I281" i="1"/>
  <c r="K275" i="1"/>
  <c r="K273" i="1" s="1"/>
  <c r="J275" i="1"/>
  <c r="J273" i="1" s="1"/>
  <c r="I275" i="1"/>
  <c r="I273" i="1" s="1"/>
  <c r="K269" i="1"/>
  <c r="J269" i="1"/>
  <c r="I269" i="1"/>
  <c r="K264" i="1"/>
  <c r="J264" i="1"/>
  <c r="I264" i="1"/>
  <c r="J261" i="1"/>
  <c r="I261" i="1"/>
  <c r="K254" i="1"/>
  <c r="J254" i="1"/>
  <c r="I254" i="1"/>
  <c r="K252" i="1"/>
  <c r="J252" i="1"/>
  <c r="I252" i="1"/>
  <c r="K249" i="1"/>
  <c r="J249" i="1"/>
  <c r="I249" i="1"/>
  <c r="K247" i="1"/>
  <c r="J247" i="1"/>
  <c r="I247" i="1"/>
  <c r="K242" i="1"/>
  <c r="J242" i="1"/>
  <c r="I242" i="1"/>
  <c r="K239" i="1"/>
  <c r="J239" i="1"/>
  <c r="I239" i="1"/>
  <c r="K231" i="1"/>
  <c r="K228" i="1" s="1"/>
  <c r="K227" i="1" s="1"/>
  <c r="J231" i="1"/>
  <c r="J228" i="1" s="1"/>
  <c r="I231" i="1"/>
  <c r="K225" i="1"/>
  <c r="J225" i="1"/>
  <c r="I225" i="1"/>
  <c r="K223" i="1"/>
  <c r="J223" i="1"/>
  <c r="I223" i="1"/>
  <c r="J220" i="1"/>
  <c r="I220" i="1"/>
  <c r="K218" i="1"/>
  <c r="K637" i="1" s="1"/>
  <c r="J218" i="1"/>
  <c r="J637" i="1" s="1"/>
  <c r="I218" i="1"/>
  <c r="I637" i="1" s="1"/>
  <c r="K213" i="1"/>
  <c r="K212" i="1" s="1"/>
  <c r="J213" i="1"/>
  <c r="J212" i="1" s="1"/>
  <c r="I213" i="1"/>
  <c r="I212" i="1" s="1"/>
  <c r="I590" i="1" s="1"/>
  <c r="K210" i="1"/>
  <c r="K209" i="1" s="1"/>
  <c r="K208" i="1" s="1"/>
  <c r="J210" i="1"/>
  <c r="J209" i="1" s="1"/>
  <c r="J208" i="1" s="1"/>
  <c r="I210" i="1"/>
  <c r="I209" i="1" s="1"/>
  <c r="I208" i="1" s="1"/>
  <c r="K205" i="1"/>
  <c r="K636" i="1" s="1"/>
  <c r="J205" i="1"/>
  <c r="J636" i="1" s="1"/>
  <c r="I205" i="1"/>
  <c r="K202" i="1"/>
  <c r="K201" i="1" s="1"/>
  <c r="K590" i="1" s="1"/>
  <c r="J202" i="1"/>
  <c r="J201" i="1" s="1"/>
  <c r="J590" i="1" s="1"/>
  <c r="I202" i="1"/>
  <c r="I201" i="1" s="1"/>
  <c r="K199" i="1"/>
  <c r="K197" i="1" s="1"/>
  <c r="J199" i="1"/>
  <c r="J197" i="1" s="1"/>
  <c r="I199" i="1"/>
  <c r="K195" i="1"/>
  <c r="J195" i="1"/>
  <c r="I195" i="1"/>
  <c r="K193" i="1"/>
  <c r="J193" i="1"/>
  <c r="I193" i="1"/>
  <c r="K191" i="1"/>
  <c r="J191" i="1"/>
  <c r="I191" i="1"/>
  <c r="K187" i="1"/>
  <c r="I187" i="1"/>
  <c r="K177" i="1"/>
  <c r="J177" i="1"/>
  <c r="I177" i="1"/>
  <c r="K175" i="1"/>
  <c r="J175" i="1"/>
  <c r="I175" i="1"/>
  <c r="K170" i="1"/>
  <c r="J170" i="1"/>
  <c r="I170" i="1"/>
  <c r="K153" i="1"/>
  <c r="J153" i="1"/>
  <c r="I153" i="1"/>
  <c r="K147" i="1"/>
  <c r="J147" i="1"/>
  <c r="I147" i="1"/>
  <c r="I562" i="1" s="1"/>
  <c r="K141" i="1"/>
  <c r="J141" i="1"/>
  <c r="I141" i="1"/>
  <c r="K135" i="1"/>
  <c r="J135" i="1"/>
  <c r="I135" i="1"/>
  <c r="I133" i="1" s="1"/>
  <c r="K128" i="1"/>
  <c r="K125" i="1"/>
  <c r="J125" i="1"/>
  <c r="I125" i="1"/>
  <c r="K118" i="1"/>
  <c r="J118" i="1"/>
  <c r="I118" i="1"/>
  <c r="K107" i="1"/>
  <c r="K629" i="1" s="1"/>
  <c r="J107" i="1"/>
  <c r="J629" i="1" s="1"/>
  <c r="I107" i="1"/>
  <c r="I629" i="1" s="1"/>
  <c r="K101" i="1"/>
  <c r="J101" i="1"/>
  <c r="I101" i="1"/>
  <c r="K95" i="1"/>
  <c r="J95" i="1"/>
  <c r="I95" i="1"/>
  <c r="K91" i="1"/>
  <c r="K90" i="1" s="1"/>
  <c r="J91" i="1"/>
  <c r="J90" i="1" s="1"/>
  <c r="I91" i="1"/>
  <c r="I90" i="1" s="1"/>
  <c r="K88" i="1"/>
  <c r="K87" i="1" s="1"/>
  <c r="J88" i="1"/>
  <c r="J87" i="1" s="1"/>
  <c r="I88" i="1"/>
  <c r="I87" i="1" s="1"/>
  <c r="K85" i="1"/>
  <c r="K84" i="1" s="1"/>
  <c r="J85" i="1"/>
  <c r="J84" i="1" s="1"/>
  <c r="I85" i="1"/>
  <c r="I84" i="1" s="1"/>
  <c r="K80" i="1"/>
  <c r="J80" i="1"/>
  <c r="I80" i="1"/>
  <c r="K73" i="1"/>
  <c r="J73" i="1"/>
  <c r="I73" i="1"/>
  <c r="K68" i="1"/>
  <c r="J68" i="1"/>
  <c r="I68" i="1"/>
  <c r="K62" i="1"/>
  <c r="K61" i="1" s="1"/>
  <c r="K630" i="1" s="1"/>
  <c r="J62" i="1"/>
  <c r="J61" i="1" s="1"/>
  <c r="J630" i="1" s="1"/>
  <c r="I62" i="1"/>
  <c r="I61" i="1" s="1"/>
  <c r="I630" i="1" s="1"/>
  <c r="K41" i="1"/>
  <c r="J41" i="1"/>
  <c r="I41" i="1"/>
  <c r="K35" i="1"/>
  <c r="J35" i="1"/>
  <c r="I35" i="1"/>
  <c r="K28" i="1"/>
  <c r="J28" i="1"/>
  <c r="I28" i="1"/>
  <c r="K22" i="1"/>
  <c r="J22" i="1"/>
  <c r="I22" i="1"/>
  <c r="I625" i="1" s="1"/>
  <c r="K13" i="1"/>
  <c r="K12" i="1" s="1"/>
  <c r="K11" i="1" s="1"/>
  <c r="J13" i="1"/>
  <c r="J12" i="1" s="1"/>
  <c r="J11" i="1" s="1"/>
  <c r="I13" i="1"/>
  <c r="I12" i="1" s="1"/>
  <c r="I11" i="1" s="1"/>
  <c r="I626" i="1" s="1"/>
  <c r="L259" i="1" l="1"/>
  <c r="L258" i="1" s="1"/>
  <c r="L620" i="1"/>
  <c r="L257" i="1"/>
  <c r="L256" i="1" s="1"/>
  <c r="N346" i="1"/>
  <c r="M258" i="1"/>
  <c r="M257" i="1" s="1"/>
  <c r="M256" i="1" s="1"/>
  <c r="M630" i="1"/>
  <c r="N501" i="1"/>
  <c r="N500" i="1" s="1"/>
  <c r="N499" i="1" s="1"/>
  <c r="M491" i="1"/>
  <c r="K619" i="1"/>
  <c r="N83" i="1"/>
  <c r="M238" i="1"/>
  <c r="J353" i="1"/>
  <c r="J562" i="1"/>
  <c r="L335" i="1"/>
  <c r="J340" i="1"/>
  <c r="L630" i="1"/>
  <c r="K597" i="1"/>
  <c r="I70" i="1"/>
  <c r="I67" i="1" s="1"/>
  <c r="K568" i="1"/>
  <c r="M346" i="1"/>
  <c r="N583" i="1"/>
  <c r="N251" i="1"/>
  <c r="M409" i="1"/>
  <c r="I259" i="1"/>
  <c r="I258" i="1" s="1"/>
  <c r="I257" i="1" s="1"/>
  <c r="I256" i="1" s="1"/>
  <c r="N409" i="1"/>
  <c r="N406" i="1" s="1"/>
  <c r="N246" i="1"/>
  <c r="M432" i="1"/>
  <c r="M426" i="1" s="1"/>
  <c r="I612" i="1"/>
  <c r="I238" i="1"/>
  <c r="K483" i="1"/>
  <c r="M190" i="1"/>
  <c r="M189" i="1" s="1"/>
  <c r="M188" i="1" s="1"/>
  <c r="M187" i="1" s="1"/>
  <c r="M186" i="1" s="1"/>
  <c r="M635" i="1" s="1"/>
  <c r="N190" i="1"/>
  <c r="N189" i="1" s="1"/>
  <c r="N188" i="1" s="1"/>
  <c r="N187" i="1" s="1"/>
  <c r="N186" i="1" s="1"/>
  <c r="N483" i="1"/>
  <c r="N469" i="1"/>
  <c r="J568" i="1"/>
  <c r="K204" i="1"/>
  <c r="K186" i="1" s="1"/>
  <c r="L25" i="1"/>
  <c r="M25" i="1"/>
  <c r="M406" i="1"/>
  <c r="N138" i="1"/>
  <c r="N132" i="1" s="1"/>
  <c r="M603" i="1"/>
  <c r="L491" i="1"/>
  <c r="J259" i="1"/>
  <c r="J258" i="1" s="1"/>
  <c r="J257" i="1" s="1"/>
  <c r="J256" i="1" s="1"/>
  <c r="M138" i="1"/>
  <c r="M132" i="1" s="1"/>
  <c r="N217" i="1"/>
  <c r="N216" i="1" s="1"/>
  <c r="N215" i="1" s="1"/>
  <c r="N207" i="1" s="1"/>
  <c r="N432" i="1"/>
  <c r="N426" i="1" s="1"/>
  <c r="I138" i="1"/>
  <c r="I552" i="1" s="1"/>
  <c r="I469" i="1"/>
  <c r="L115" i="1"/>
  <c r="L113" i="1" s="1"/>
  <c r="L583" i="1"/>
  <c r="L251" i="1"/>
  <c r="M280" i="1"/>
  <c r="M279" i="1" s="1"/>
  <c r="L409" i="1"/>
  <c r="L406" i="1" s="1"/>
  <c r="L432" i="1"/>
  <c r="L426" i="1" s="1"/>
  <c r="M469" i="1"/>
  <c r="L501" i="1"/>
  <c r="L500" i="1" s="1"/>
  <c r="L499" i="1" s="1"/>
  <c r="L647" i="1" s="1"/>
  <c r="K70" i="1"/>
  <c r="K67" i="1" s="1"/>
  <c r="I620" i="1"/>
  <c r="J251" i="1"/>
  <c r="J302" i="1"/>
  <c r="K561" i="1"/>
  <c r="J432" i="1"/>
  <c r="J426" i="1" s="1"/>
  <c r="N25" i="1"/>
  <c r="N19" i="1" s="1"/>
  <c r="N70" i="1"/>
  <c r="N67" i="1" s="1"/>
  <c r="M94" i="1"/>
  <c r="M115" i="1"/>
  <c r="M113" i="1" s="1"/>
  <c r="N115" i="1"/>
  <c r="N113" i="1" s="1"/>
  <c r="M251" i="1"/>
  <c r="N280" i="1"/>
  <c r="N279" i="1" s="1"/>
  <c r="L296" i="1"/>
  <c r="L294" i="1" s="1"/>
  <c r="L595" i="1"/>
  <c r="L594" i="1" s="1"/>
  <c r="M501" i="1"/>
  <c r="M500" i="1" s="1"/>
  <c r="M499" i="1" s="1"/>
  <c r="M647" i="1" s="1"/>
  <c r="N174" i="1"/>
  <c r="L190" i="1"/>
  <c r="L189" i="1" s="1"/>
  <c r="L188" i="1" s="1"/>
  <c r="L187" i="1" s="1"/>
  <c r="L186" i="1" s="1"/>
  <c r="L635" i="1" s="1"/>
  <c r="L566" i="1"/>
  <c r="M340" i="1"/>
  <c r="I549" i="1"/>
  <c r="K190" i="1"/>
  <c r="K189" i="1" s="1"/>
  <c r="J491" i="1"/>
  <c r="K501" i="1"/>
  <c r="K500" i="1" s="1"/>
  <c r="K499" i="1" s="1"/>
  <c r="K647" i="1" s="1"/>
  <c r="M70" i="1"/>
  <c r="M67" i="1" s="1"/>
  <c r="I94" i="1"/>
  <c r="J94" i="1"/>
  <c r="J280" i="1"/>
  <c r="J279" i="1" s="1"/>
  <c r="K350" i="1"/>
  <c r="K614" i="1" s="1"/>
  <c r="I409" i="1"/>
  <c r="I406" i="1" s="1"/>
  <c r="I483" i="1"/>
  <c r="I491" i="1"/>
  <c r="N94" i="1"/>
  <c r="L94" i="1"/>
  <c r="L138" i="1"/>
  <c r="L132" i="1" s="1"/>
  <c r="L246" i="1"/>
  <c r="L237" i="1" s="1"/>
  <c r="L236" i="1" s="1"/>
  <c r="L603" i="1"/>
  <c r="M353" i="1"/>
  <c r="N617" i="1"/>
  <c r="J83" i="1"/>
  <c r="I25" i="1"/>
  <c r="J70" i="1"/>
  <c r="J67" i="1" s="1"/>
  <c r="K83" i="1"/>
  <c r="J619" i="1"/>
  <c r="J617" i="1" s="1"/>
  <c r="I174" i="1"/>
  <c r="I604" i="1" s="1"/>
  <c r="I603" i="1" s="1"/>
  <c r="J174" i="1"/>
  <c r="J604" i="1" s="1"/>
  <c r="J603" i="1" s="1"/>
  <c r="J204" i="1"/>
  <c r="K280" i="1"/>
  <c r="K279" i="1" s="1"/>
  <c r="I340" i="1"/>
  <c r="J409" i="1"/>
  <c r="J406" i="1" s="1"/>
  <c r="J483" i="1"/>
  <c r="L70" i="1"/>
  <c r="L67" i="1" s="1"/>
  <c r="L83" i="1"/>
  <c r="L217" i="1"/>
  <c r="L216" i="1" s="1"/>
  <c r="L215" i="1" s="1"/>
  <c r="N620" i="1"/>
  <c r="N296" i="1"/>
  <c r="N294" i="1" s="1"/>
  <c r="N553" i="1"/>
  <c r="L334" i="1"/>
  <c r="L644" i="1" s="1"/>
  <c r="N353" i="1"/>
  <c r="N343" i="1" s="1"/>
  <c r="L365" i="1"/>
  <c r="L359" i="1" s="1"/>
  <c r="N365" i="1"/>
  <c r="N359" i="1" s="1"/>
  <c r="N491" i="1"/>
  <c r="M521" i="1"/>
  <c r="M520" i="1" s="1"/>
  <c r="M519" i="1" s="1"/>
  <c r="L469" i="1"/>
  <c r="J25" i="1"/>
  <c r="I597" i="1"/>
  <c r="I595" i="1" s="1"/>
  <c r="I594" i="1" s="1"/>
  <c r="K174" i="1"/>
  <c r="K604" i="1" s="1"/>
  <c r="J190" i="1"/>
  <c r="J189" i="1" s="1"/>
  <c r="J188" i="1" s="1"/>
  <c r="J187" i="1" s="1"/>
  <c r="J238" i="1"/>
  <c r="I296" i="1"/>
  <c r="I294" i="1" s="1"/>
  <c r="I353" i="1"/>
  <c r="J469" i="1"/>
  <c r="L20" i="1"/>
  <c r="L627" i="1" s="1"/>
  <c r="M83" i="1"/>
  <c r="L174" i="1"/>
  <c r="M174" i="1"/>
  <c r="N238" i="1"/>
  <c r="N302" i="1"/>
  <c r="L346" i="1"/>
  <c r="M365" i="1"/>
  <c r="M359" i="1" s="1"/>
  <c r="N521" i="1"/>
  <c r="N520" i="1" s="1"/>
  <c r="N519" i="1" s="1"/>
  <c r="M626" i="1"/>
  <c r="L626" i="1"/>
  <c r="M20" i="1"/>
  <c r="N566" i="1"/>
  <c r="N257" i="1"/>
  <c r="N256" i="1" s="1"/>
  <c r="M309" i="1"/>
  <c r="L568" i="1"/>
  <c r="L567" i="1" s="1"/>
  <c r="L315" i="1"/>
  <c r="N570" i="1"/>
  <c r="N315" i="1"/>
  <c r="M552" i="1"/>
  <c r="N561" i="1"/>
  <c r="N309" i="1"/>
  <c r="L563" i="1"/>
  <c r="L309" i="1"/>
  <c r="M596" i="1"/>
  <c r="M595" i="1" s="1"/>
  <c r="M594" i="1" s="1"/>
  <c r="M335" i="1"/>
  <c r="M334" i="1" s="1"/>
  <c r="M644" i="1" s="1"/>
  <c r="N604" i="1"/>
  <c r="N603" i="1" s="1"/>
  <c r="N340" i="1"/>
  <c r="L555" i="1"/>
  <c r="L553" i="1" s="1"/>
  <c r="L302" i="1"/>
  <c r="M302" i="1"/>
  <c r="M556" i="1"/>
  <c r="M553" i="1" s="1"/>
  <c r="M567" i="1"/>
  <c r="M608" i="1"/>
  <c r="L611" i="1"/>
  <c r="L610" i="1" s="1"/>
  <c r="L551" i="1"/>
  <c r="M620" i="1"/>
  <c r="M246" i="1"/>
  <c r="L280" i="1"/>
  <c r="L279" i="1" s="1"/>
  <c r="N545" i="1"/>
  <c r="M548" i="1"/>
  <c r="M547" i="1" s="1"/>
  <c r="M296" i="1"/>
  <c r="M294" i="1" s="1"/>
  <c r="M217" i="1"/>
  <c r="M216" i="1" s="1"/>
  <c r="M215" i="1" s="1"/>
  <c r="N595" i="1"/>
  <c r="N594" i="1" s="1"/>
  <c r="M610" i="1"/>
  <c r="L617" i="1"/>
  <c r="L483" i="1"/>
  <c r="M483" i="1"/>
  <c r="M546" i="1"/>
  <c r="L561" i="1"/>
  <c r="M315" i="1"/>
  <c r="N335" i="1"/>
  <c r="N334" i="1" s="1"/>
  <c r="N610" i="1"/>
  <c r="L353" i="1"/>
  <c r="M617" i="1"/>
  <c r="L546" i="1"/>
  <c r="L545" i="1" s="1"/>
  <c r="M566" i="1"/>
  <c r="M561" i="1"/>
  <c r="L340" i="1"/>
  <c r="K251" i="1"/>
  <c r="I251" i="1"/>
  <c r="I335" i="1"/>
  <c r="I334" i="1" s="1"/>
  <c r="I644" i="1" s="1"/>
  <c r="J548" i="1"/>
  <c r="J547" i="1" s="1"/>
  <c r="I619" i="1"/>
  <c r="I617" i="1" s="1"/>
  <c r="I190" i="1"/>
  <c r="I189" i="1" s="1"/>
  <c r="J217" i="1"/>
  <c r="J216" i="1" s="1"/>
  <c r="J215" i="1" s="1"/>
  <c r="K238" i="1"/>
  <c r="I246" i="1"/>
  <c r="I280" i="1"/>
  <c r="I279" i="1" s="1"/>
  <c r="J294" i="1"/>
  <c r="I20" i="1"/>
  <c r="I627" i="1" s="1"/>
  <c r="I115" i="1"/>
  <c r="I609" i="1" s="1"/>
  <c r="I315" i="1"/>
  <c r="J335" i="1"/>
  <c r="J334" i="1" s="1"/>
  <c r="J644" i="1" s="1"/>
  <c r="I432" i="1"/>
  <c r="I426" i="1" s="1"/>
  <c r="K217" i="1"/>
  <c r="K216" i="1" s="1"/>
  <c r="K215" i="1" s="1"/>
  <c r="K207" i="1" s="1"/>
  <c r="K583" i="1"/>
  <c r="K567" i="1" s="1"/>
  <c r="K491" i="1"/>
  <c r="K469" i="1"/>
  <c r="K432" i="1"/>
  <c r="K426" i="1" s="1"/>
  <c r="K409" i="1"/>
  <c r="K406" i="1" s="1"/>
  <c r="K548" i="1"/>
  <c r="K547" i="1" s="1"/>
  <c r="K309" i="1"/>
  <c r="J365" i="1"/>
  <c r="J359" i="1" s="1"/>
  <c r="K365" i="1"/>
  <c r="K359" i="1" s="1"/>
  <c r="K259" i="1"/>
  <c r="K258" i="1" s="1"/>
  <c r="K257" i="1" s="1"/>
  <c r="K256" i="1" s="1"/>
  <c r="K94" i="1"/>
  <c r="K25" i="1"/>
  <c r="I365" i="1"/>
  <c r="I359" i="1" s="1"/>
  <c r="J626" i="1"/>
  <c r="K626" i="1"/>
  <c r="J583" i="1"/>
  <c r="J501" i="1"/>
  <c r="J500" i="1" s="1"/>
  <c r="J499" i="1" s="1"/>
  <c r="J647" i="1" s="1"/>
  <c r="J625" i="1"/>
  <c r="J20" i="1"/>
  <c r="J549" i="1"/>
  <c r="J133" i="1"/>
  <c r="K562" i="1"/>
  <c r="K302" i="1"/>
  <c r="K554" i="1"/>
  <c r="K625" i="1"/>
  <c r="K20" i="1"/>
  <c r="K612" i="1"/>
  <c r="K115" i="1"/>
  <c r="J620" i="1"/>
  <c r="J246" i="1"/>
  <c r="K605" i="1"/>
  <c r="K340" i="1"/>
  <c r="J611" i="1"/>
  <c r="J346" i="1"/>
  <c r="K618" i="1"/>
  <c r="K353" i="1"/>
  <c r="I309" i="1"/>
  <c r="I561" i="1"/>
  <c r="J612" i="1"/>
  <c r="J115" i="1"/>
  <c r="I217" i="1"/>
  <c r="I216" i="1" s="1"/>
  <c r="I215" i="1" s="1"/>
  <c r="J551" i="1"/>
  <c r="I302" i="1"/>
  <c r="K549" i="1"/>
  <c r="K133" i="1"/>
  <c r="J138" i="1"/>
  <c r="J552" i="1" s="1"/>
  <c r="I636" i="1"/>
  <c r="I204" i="1"/>
  <c r="I186" i="1" s="1"/>
  <c r="I83" i="1"/>
  <c r="K138" i="1"/>
  <c r="K552" i="1" s="1"/>
  <c r="I638" i="1"/>
  <c r="I591" i="1"/>
  <c r="I228" i="1"/>
  <c r="I227" i="1" s="1"/>
  <c r="I566" i="1" s="1"/>
  <c r="K642" i="1"/>
  <c r="K294" i="1"/>
  <c r="J597" i="1"/>
  <c r="J595" i="1" s="1"/>
  <c r="J594" i="1" s="1"/>
  <c r="J638" i="1"/>
  <c r="J591" i="1"/>
  <c r="K620" i="1"/>
  <c r="J309" i="1"/>
  <c r="J561" i="1"/>
  <c r="J315" i="1"/>
  <c r="I568" i="1"/>
  <c r="K591" i="1"/>
  <c r="K638" i="1"/>
  <c r="K246" i="1"/>
  <c r="K315" i="1"/>
  <c r="K596" i="1"/>
  <c r="K595" i="1" s="1"/>
  <c r="K594" i="1" s="1"/>
  <c r="K335" i="1"/>
  <c r="K334" i="1" s="1"/>
  <c r="K644" i="1" s="1"/>
  <c r="K608" i="1"/>
  <c r="I611" i="1"/>
  <c r="I346" i="1"/>
  <c r="I583" i="1"/>
  <c r="I501" i="1"/>
  <c r="I500" i="1" s="1"/>
  <c r="I499" i="1" s="1"/>
  <c r="I647" i="1" s="1"/>
  <c r="J642" i="1"/>
  <c r="I610" i="1" l="1"/>
  <c r="M237" i="1"/>
  <c r="M236" i="1" s="1"/>
  <c r="L19" i="1"/>
  <c r="N567" i="1"/>
  <c r="K617" i="1"/>
  <c r="I237" i="1"/>
  <c r="I236" i="1" s="1"/>
  <c r="I235" i="1" s="1"/>
  <c r="I640" i="1" s="1"/>
  <c r="M207" i="1"/>
  <c r="N131" i="1"/>
  <c r="N130" i="1" s="1"/>
  <c r="N533" i="1" s="1"/>
  <c r="N539" i="1" s="1"/>
  <c r="N540" i="1" s="1"/>
  <c r="M343" i="1"/>
  <c r="M339" i="1" s="1"/>
  <c r="J343" i="1"/>
  <c r="J339" i="1" s="1"/>
  <c r="L18" i="1"/>
  <c r="I93" i="1"/>
  <c r="M633" i="1"/>
  <c r="M634" i="1" s="1"/>
  <c r="M93" i="1"/>
  <c r="I132" i="1"/>
  <c r="I546" i="1" s="1"/>
  <c r="I545" i="1" s="1"/>
  <c r="M560" i="1"/>
  <c r="M550" i="1" s="1"/>
  <c r="K93" i="1"/>
  <c r="N425" i="1"/>
  <c r="N424" i="1" s="1"/>
  <c r="N423" i="1" s="1"/>
  <c r="I113" i="1"/>
  <c r="I628" i="1" s="1"/>
  <c r="I631" i="1" s="1"/>
  <c r="N237" i="1"/>
  <c r="N236" i="1" s="1"/>
  <c r="N235" i="1" s="1"/>
  <c r="M425" i="1"/>
  <c r="M424" i="1" s="1"/>
  <c r="M423" i="1" s="1"/>
  <c r="L207" i="1"/>
  <c r="M358" i="1"/>
  <c r="M357" i="1" s="1"/>
  <c r="M356" i="1" s="1"/>
  <c r="J237" i="1"/>
  <c r="J236" i="1" s="1"/>
  <c r="J235" i="1" s="1"/>
  <c r="J227" i="1" s="1"/>
  <c r="J567" i="1"/>
  <c r="I343" i="1"/>
  <c r="I339" i="1" s="1"/>
  <c r="M628" i="1"/>
  <c r="M631" i="1" s="1"/>
  <c r="I425" i="1"/>
  <c r="I424" i="1" s="1"/>
  <c r="I423" i="1" s="1"/>
  <c r="J186" i="1"/>
  <c r="M235" i="1"/>
  <c r="M640" i="1" s="1"/>
  <c r="L628" i="1"/>
  <c r="L631" i="1" s="1"/>
  <c r="L93" i="1"/>
  <c r="L131" i="1"/>
  <c r="L130" i="1" s="1"/>
  <c r="L533" i="1" s="1"/>
  <c r="L539" i="1" s="1"/>
  <c r="L540" i="1" s="1"/>
  <c r="I642" i="1"/>
  <c r="M642" i="1"/>
  <c r="L358" i="1"/>
  <c r="L357" i="1" s="1"/>
  <c r="L356" i="1" s="1"/>
  <c r="N299" i="1"/>
  <c r="N293" i="1" s="1"/>
  <c r="I19" i="1"/>
  <c r="I18" i="1" s="1"/>
  <c r="L343" i="1"/>
  <c r="L339" i="1" s="1"/>
  <c r="M299" i="1"/>
  <c r="N93" i="1"/>
  <c r="K237" i="1"/>
  <c r="K236" i="1" s="1"/>
  <c r="K235" i="1" s="1"/>
  <c r="K640" i="1" s="1"/>
  <c r="K603" i="1"/>
  <c r="N607" i="1"/>
  <c r="N602" i="1" s="1"/>
  <c r="L642" i="1"/>
  <c r="L299" i="1"/>
  <c r="L293" i="1" s="1"/>
  <c r="N358" i="1"/>
  <c r="N357" i="1" s="1"/>
  <c r="N356" i="1" s="1"/>
  <c r="J358" i="1"/>
  <c r="J357" i="1" s="1"/>
  <c r="J356" i="1" s="1"/>
  <c r="K346" i="1"/>
  <c r="K343" i="1" s="1"/>
  <c r="K339" i="1" s="1"/>
  <c r="L235" i="1"/>
  <c r="L640" i="1" s="1"/>
  <c r="M131" i="1"/>
  <c r="M130" i="1" s="1"/>
  <c r="M533" i="1" s="1"/>
  <c r="M539" i="1" s="1"/>
  <c r="M540" i="1" s="1"/>
  <c r="N18" i="1"/>
  <c r="L425" i="1"/>
  <c r="L424" i="1" s="1"/>
  <c r="L423" i="1" s="1"/>
  <c r="L633" i="1"/>
  <c r="L634" i="1" s="1"/>
  <c r="K610" i="1"/>
  <c r="L607" i="1"/>
  <c r="L602" i="1" s="1"/>
  <c r="J555" i="1"/>
  <c r="J553" i="1" s="1"/>
  <c r="J425" i="1"/>
  <c r="J424" i="1" s="1"/>
  <c r="J423" i="1" s="1"/>
  <c r="K555" i="1"/>
  <c r="K553" i="1" s="1"/>
  <c r="L560" i="1"/>
  <c r="L550" i="1" s="1"/>
  <c r="L544" i="1" s="1"/>
  <c r="M545" i="1"/>
  <c r="N560" i="1"/>
  <c r="M607" i="1"/>
  <c r="M602" i="1" s="1"/>
  <c r="N339" i="1"/>
  <c r="M627" i="1"/>
  <c r="M19" i="1"/>
  <c r="M18" i="1" s="1"/>
  <c r="I358" i="1"/>
  <c r="I357" i="1" s="1"/>
  <c r="I356" i="1" s="1"/>
  <c r="J132" i="1"/>
  <c r="J131" i="1" s="1"/>
  <c r="J130" i="1" s="1"/>
  <c r="J539" i="1" s="1"/>
  <c r="J540" i="1" s="1"/>
  <c r="J299" i="1"/>
  <c r="I207" i="1"/>
  <c r="I299" i="1"/>
  <c r="I293" i="1" s="1"/>
  <c r="K425" i="1"/>
  <c r="K424" i="1" s="1"/>
  <c r="K423" i="1" s="1"/>
  <c r="K358" i="1"/>
  <c r="K357" i="1" s="1"/>
  <c r="K356" i="1" s="1"/>
  <c r="I607" i="1"/>
  <c r="I602" i="1" s="1"/>
  <c r="J609" i="1"/>
  <c r="J113" i="1"/>
  <c r="J628" i="1" s="1"/>
  <c r="J631" i="1" s="1"/>
  <c r="J627" i="1"/>
  <c r="J19" i="1"/>
  <c r="J18" i="1" s="1"/>
  <c r="I560" i="1"/>
  <c r="J93" i="1"/>
  <c r="K299" i="1"/>
  <c r="K293" i="1" s="1"/>
  <c r="K113" i="1"/>
  <c r="K628" i="1" s="1"/>
  <c r="K631" i="1" s="1"/>
  <c r="K609" i="1"/>
  <c r="J546" i="1"/>
  <c r="J545" i="1" s="1"/>
  <c r="I555" i="1"/>
  <c r="I553" i="1" s="1"/>
  <c r="I567" i="1"/>
  <c r="K132" i="1"/>
  <c r="J610" i="1"/>
  <c r="K627" i="1"/>
  <c r="K19" i="1"/>
  <c r="K18" i="1" s="1"/>
  <c r="M636" i="1" l="1"/>
  <c r="L636" i="1"/>
  <c r="N550" i="1"/>
  <c r="N544" i="1" s="1"/>
  <c r="N543" i="1" s="1"/>
  <c r="K10" i="1"/>
  <c r="M10" i="1"/>
  <c r="L10" i="1"/>
  <c r="I292" i="1"/>
  <c r="I291" i="1" s="1"/>
  <c r="I290" i="1" s="1"/>
  <c r="M643" i="1"/>
  <c r="M645" i="1" s="1"/>
  <c r="M649" i="1" s="1"/>
  <c r="M293" i="1"/>
  <c r="M292" i="1" s="1"/>
  <c r="M291" i="1" s="1"/>
  <c r="M290" i="1" s="1"/>
  <c r="M523" i="1" s="1"/>
  <c r="M524" i="1" s="1"/>
  <c r="I10" i="1"/>
  <c r="J643" i="1"/>
  <c r="J645" i="1" s="1"/>
  <c r="I632" i="1"/>
  <c r="I634" i="1" s="1"/>
  <c r="I131" i="1"/>
  <c r="I130" i="1" s="1"/>
  <c r="I539" i="1" s="1"/>
  <c r="I540" i="1" s="1"/>
  <c r="J640" i="1"/>
  <c r="N292" i="1"/>
  <c r="N291" i="1" s="1"/>
  <c r="N290" i="1" s="1"/>
  <c r="L643" i="1"/>
  <c r="L645" i="1" s="1"/>
  <c r="K290" i="1"/>
  <c r="M544" i="1"/>
  <c r="M543" i="1" s="1"/>
  <c r="J632" i="1"/>
  <c r="J634" i="1" s="1"/>
  <c r="N10" i="1"/>
  <c r="L543" i="1"/>
  <c r="I643" i="1"/>
  <c r="I645" i="1" s="1"/>
  <c r="K607" i="1"/>
  <c r="K602" i="1" s="1"/>
  <c r="L292" i="1"/>
  <c r="L291" i="1" s="1"/>
  <c r="L290" i="1" s="1"/>
  <c r="L523" i="1" s="1"/>
  <c r="L524" i="1" s="1"/>
  <c r="J293" i="1"/>
  <c r="J292" i="1" s="1"/>
  <c r="J291" i="1" s="1"/>
  <c r="J290" i="1" s="1"/>
  <c r="K643" i="1"/>
  <c r="K645" i="1" s="1"/>
  <c r="I550" i="1"/>
  <c r="I544" i="1" s="1"/>
  <c r="I543" i="1" s="1"/>
  <c r="K632" i="1"/>
  <c r="K634" i="1" s="1"/>
  <c r="K546" i="1"/>
  <c r="K545" i="1" s="1"/>
  <c r="K131" i="1"/>
  <c r="K130" i="1" s="1"/>
  <c r="K539" i="1" s="1"/>
  <c r="K540" i="1" s="1"/>
  <c r="K292" i="1"/>
  <c r="K291" i="1" s="1"/>
  <c r="J607" i="1"/>
  <c r="J602" i="1" s="1"/>
  <c r="J566" i="1"/>
  <c r="J560" i="1" s="1"/>
  <c r="J550" i="1" s="1"/>
  <c r="J544" i="1" s="1"/>
  <c r="J207" i="1"/>
  <c r="K566" i="1"/>
  <c r="K560" i="1" s="1"/>
  <c r="K550" i="1" s="1"/>
  <c r="J10" i="1"/>
  <c r="N523" i="1" l="1"/>
  <c r="N524" i="1" s="1"/>
  <c r="L649" i="1"/>
  <c r="L651" i="1" s="1"/>
  <c r="I649" i="1"/>
  <c r="I523" i="1"/>
  <c r="J649" i="1"/>
  <c r="M651" i="1"/>
  <c r="M542" i="1"/>
  <c r="M541" i="1"/>
  <c r="M525" i="1" s="1"/>
  <c r="K523" i="1"/>
  <c r="K524" i="1" s="1"/>
  <c r="J523" i="1"/>
  <c r="J543" i="1"/>
  <c r="K649" i="1"/>
  <c r="K544" i="1"/>
  <c r="K543" i="1" s="1"/>
  <c r="N542" i="1" l="1"/>
  <c r="I651" i="1"/>
  <c r="I541" i="1"/>
  <c r="I525" i="1" s="1"/>
  <c r="L541" i="1"/>
  <c r="L525" i="1" s="1"/>
  <c r="I524" i="1"/>
  <c r="I542" i="1"/>
  <c r="L542" i="1"/>
  <c r="N541" i="1"/>
  <c r="N525" i="1" s="1"/>
  <c r="K541" i="1"/>
  <c r="K525" i="1" s="1"/>
  <c r="J542" i="1"/>
  <c r="K542" i="1"/>
  <c r="J651" i="1"/>
  <c r="J541" i="1"/>
  <c r="J525" i="1" s="1"/>
  <c r="K651" i="1"/>
  <c r="J524" i="1"/>
</calcChain>
</file>

<file path=xl/sharedStrings.xml><?xml version="1.0" encoding="utf-8"?>
<sst xmlns="http://schemas.openxmlformats.org/spreadsheetml/2006/main" count="2472" uniqueCount="381">
  <si>
    <t>,</t>
  </si>
  <si>
    <t>РАСХОДЫ  ЗАПОЛНЯТЬ ЗА СЧЕТ СОБСТВЕННЫХ  СРЕДСТВ</t>
  </si>
  <si>
    <t>ПРЕДОСТАВИТЬ С РАСЧЕТАМИ НЕ ПОЗДНЕЕ 08.09.2023</t>
  </si>
  <si>
    <t xml:space="preserve">ПРОЕКТ БЮДЖЕТА  Грибановского городского  поселения на 2024 год и плановый период 2025 и 2026гг.  </t>
  </si>
  <si>
    <t>РАСХОДЫ</t>
  </si>
  <si>
    <t>ТЫС.РУБЛЕЙ</t>
  </si>
  <si>
    <t>Наименование показателя</t>
  </si>
  <si>
    <t>Код строки</t>
  </si>
  <si>
    <t>КБК РФ</t>
  </si>
  <si>
    <t>сверять с отчетом</t>
  </si>
  <si>
    <t>сверять с утвер. бюджетом</t>
  </si>
  <si>
    <t>ГРБС</t>
  </si>
  <si>
    <t>Рз</t>
  </si>
  <si>
    <t>ПР</t>
  </si>
  <si>
    <t>ЦСР</t>
  </si>
  <si>
    <t>ВР</t>
  </si>
  <si>
    <t>КОСГУ</t>
  </si>
  <si>
    <t>Факт 2022</t>
  </si>
  <si>
    <t>Факт 2021</t>
  </si>
  <si>
    <t>Утвержденный план 2023</t>
  </si>
  <si>
    <t>Прогноз</t>
  </si>
  <si>
    <t>ОБЩЕГОСУДАРСТВЕННЫЕ ВОПРОСЫ</t>
  </si>
  <si>
    <t>914</t>
  </si>
  <si>
    <t>01</t>
  </si>
  <si>
    <t>00</t>
  </si>
  <si>
    <t>Функционирование высшего должностного лица субъекта РФ и муниципального образования</t>
  </si>
  <si>
    <t>02</t>
  </si>
  <si>
    <t>Оплата труда и начисления на выплаты по оплате труда</t>
  </si>
  <si>
    <t>60 1 02 92020</t>
  </si>
  <si>
    <t>Заработная плата</t>
  </si>
  <si>
    <t>60 1 01 92020</t>
  </si>
  <si>
    <t>121</t>
  </si>
  <si>
    <t>Прочие выплаты</t>
  </si>
  <si>
    <t xml:space="preserve"> - командировочные расходы (суточные)</t>
  </si>
  <si>
    <t>Начисления на выплаты по оплате труда</t>
  </si>
  <si>
    <t>129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</si>
  <si>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</si>
  <si>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04</t>
  </si>
  <si>
    <t>60 1 01 92010</t>
  </si>
  <si>
    <t>122</t>
  </si>
  <si>
    <t>Оплата работ, услуг</t>
  </si>
  <si>
    <t>Услуги связи</t>
  </si>
  <si>
    <t>242</t>
  </si>
  <si>
    <t>Транспортные услуги, в т.ч. подвоз кот.-печного топлива</t>
  </si>
  <si>
    <t>244</t>
  </si>
  <si>
    <t>Коммунальные услуги</t>
  </si>
  <si>
    <t xml:space="preserve"> - оплата отопления и технужд</t>
  </si>
  <si>
    <t>247</t>
  </si>
  <si>
    <t xml:space="preserve"> - оплата потребления электроэнергии</t>
  </si>
  <si>
    <t xml:space="preserve"> - оплата водоснабжения</t>
  </si>
  <si>
    <t xml:space="preserve"> - оплата услуг водоотведения, канализации, ассенизации</t>
  </si>
  <si>
    <t xml:space="preserve"> - расходы по оплате договоров, заключенных с кочегарами и сезонными истопниками</t>
  </si>
  <si>
    <t>Арендная плата за пользование имуществом (за исключением зем. участков и других обособленных природных объектов)</t>
  </si>
  <si>
    <t>Работы, услуги по содержанию имущества</t>
  </si>
  <si>
    <t xml:space="preserve"> - содержание в чистоте помещений, зданий, дворов,иного имущества</t>
  </si>
  <si>
    <t xml:space="preserve"> - оплата труда уборщиц</t>
  </si>
  <si>
    <t xml:space="preserve"> - текущий ремонт</t>
  </si>
  <si>
    <t xml:space="preserve"> - капитальный ремонт</t>
  </si>
  <si>
    <t>243</t>
  </si>
  <si>
    <t xml:space="preserve"> - техническое обслуживание имущества</t>
  </si>
  <si>
    <t>Прочие работы, услуги</t>
  </si>
  <si>
    <t xml:space="preserve"> - оплата за проживание при командировках (курсы)</t>
  </si>
  <si>
    <t xml:space="preserve"> - програмное обеспечение</t>
  </si>
  <si>
    <t xml:space="preserve"> - услуги по изготовлению бланков, штампов, печатей  </t>
  </si>
  <si>
    <t xml:space="preserve"> - подписка</t>
  </si>
  <si>
    <t xml:space="preserve"> - услуги редакции по публикации нормативных документов</t>
  </si>
  <si>
    <t xml:space="preserve"> - оплата труда прочих рабочих</t>
  </si>
  <si>
    <t xml:space="preserve"> - оплата договоров по погрузке,разгрузке,распиловке и укладке топлива и дров</t>
  </si>
  <si>
    <t xml:space="preserve"> - оплата договоров по обучению на курсах повышения квалификации</t>
  </si>
  <si>
    <t xml:space="preserve"> - оплата договоров по установке пожарной сигнализации</t>
  </si>
  <si>
    <t xml:space="preserve"> - оплата договоров, заключенных с внештатными сотрудниками</t>
  </si>
  <si>
    <t xml:space="preserve"> - оплата банковских услуг</t>
  </si>
  <si>
    <t>- обработка чердачных помещений</t>
  </si>
  <si>
    <t xml:space="preserve"> - оплата нотариальных услуг</t>
  </si>
  <si>
    <t xml:space="preserve"> - прокат специальных кино-видеозаписей, аудиозаписей</t>
  </si>
  <si>
    <t xml:space="preserve"> - прочие работы, услуги (Панков А.А.)</t>
  </si>
  <si>
    <t>Страхование</t>
  </si>
  <si>
    <t>Услуги, работы для целей капитальных вложений</t>
  </si>
  <si>
    <t>Арендная плата за пользование земельными участками и другими обособленными  природными  объектами</t>
  </si>
  <si>
    <t>Прочие расходы</t>
  </si>
  <si>
    <t>Налоги, пошлины и сборы</t>
  </si>
  <si>
    <t>- налог на имущество</t>
  </si>
  <si>
    <t>851</t>
  </si>
  <si>
    <t xml:space="preserve"> - уплата разного рода платежей,сборов, госпошлин</t>
  </si>
  <si>
    <t>852</t>
  </si>
  <si>
    <t>Штрафы за нарушение законодательства о налогах и сборах</t>
  </si>
  <si>
    <t>853</t>
  </si>
  <si>
    <t>Иные выплаты текущего характера организациям</t>
  </si>
  <si>
    <t>Поступление нефинансовых активов</t>
  </si>
  <si>
    <t>Увеличение стоимости основных средств</t>
  </si>
  <si>
    <t xml:space="preserve"> - приобретение основных средств</t>
  </si>
  <si>
    <t>244/242</t>
  </si>
  <si>
    <t>Увеличение стоимости материальных запасов</t>
  </si>
  <si>
    <t>Увеличение стоимости ГСМ</t>
  </si>
  <si>
    <t>Увеличение стоимости стройматериалов</t>
  </si>
  <si>
    <t>243,244</t>
  </si>
  <si>
    <t>Увеличение стоимости прочих оборотных запасов (материалов)</t>
  </si>
  <si>
    <t xml:space="preserve"> -приобретение запасных частей к оргтехнике</t>
  </si>
  <si>
    <t xml:space="preserve"> - приобретение канцелярских принадлежностей</t>
  </si>
  <si>
    <t xml:space="preserve"> - приобретение запчастей к транспортным средствам</t>
  </si>
  <si>
    <t xml:space="preserve"> - котельно-печное топливо</t>
  </si>
  <si>
    <t xml:space="preserve"> - приобретение бланочной продукции (книжной продукции и справочной литературы)</t>
  </si>
  <si>
    <t xml:space="preserve"> - приобретение хозяйственных материалов</t>
  </si>
  <si>
    <t>- Увеличение стоимости прочих материальных запасов однократного применения</t>
  </si>
  <si>
    <t xml:space="preserve"> приобретение (изготовление) подарочной и сувенирной  продукции не предназначенной для дальнейшей перепродажи</t>
  </si>
  <si>
    <t>-  приобретение (изготовление) бланков строгой отчетности</t>
  </si>
  <si>
    <t>Обеспечение проведения выборов и референдумов</t>
  </si>
  <si>
    <t>07</t>
  </si>
  <si>
    <t>Проведение выборов в представительные органы муниципального образования</t>
  </si>
  <si>
    <t>200</t>
  </si>
  <si>
    <t>60 1 05 90110</t>
  </si>
  <si>
    <t>880</t>
  </si>
  <si>
    <t>297</t>
  </si>
  <si>
    <t>Проведение выборов главы муниципального образования</t>
  </si>
  <si>
    <t>000</t>
  </si>
  <si>
    <t>60 1 05 90120</t>
  </si>
  <si>
    <t>Резервные фонды</t>
  </si>
  <si>
    <t>11</t>
  </si>
  <si>
    <t>60 1 04 20540</t>
  </si>
  <si>
    <t>870</t>
  </si>
  <si>
    <t>Другие общегосударственные вопросы</t>
  </si>
  <si>
    <t>13</t>
  </si>
  <si>
    <t>60 1 01 00590</t>
  </si>
  <si>
    <t>111</t>
  </si>
  <si>
    <t>119</t>
  </si>
  <si>
    <t>60 1 01 90200</t>
  </si>
  <si>
    <t>-оплата труда внештатных сотрудников</t>
  </si>
  <si>
    <t>-техническое обслуживание имущества</t>
  </si>
  <si>
    <t>Прочие работы, услуги (програм.обеспеч.)</t>
  </si>
  <si>
    <t xml:space="preserve"> - курсы</t>
  </si>
  <si>
    <t>- медосмотр</t>
  </si>
  <si>
    <t>Безвозмездные перечисления бюджетам</t>
  </si>
  <si>
    <t>60 1 03 90300</t>
  </si>
  <si>
    <t>Перечисление другим бюджетам бюджетной системы РФ                                                               (Полномочия по внутреннему фин.контролю)</t>
  </si>
  <si>
    <t>60 1 05 90200</t>
  </si>
  <si>
    <t>831</t>
  </si>
  <si>
    <t>60 1 05 90300</t>
  </si>
  <si>
    <t>Увеличение стоимости прочих материальных запасов однократного применения</t>
  </si>
  <si>
    <t>прочие расходы</t>
  </si>
  <si>
    <t>60 1 09 90100</t>
  </si>
  <si>
    <t>800</t>
  </si>
  <si>
    <t>-зарезервированные средства</t>
  </si>
  <si>
    <t>НАЦИОНАЛЬНАЯ ОБОРОНА</t>
  </si>
  <si>
    <t>Мобилизационная и вневойсковая подготовка</t>
  </si>
  <si>
    <t>03</t>
  </si>
  <si>
    <t>60 2 01 51180</t>
  </si>
  <si>
    <t>Транспортные услуги</t>
  </si>
  <si>
    <t>Арендная плата за пользование имуществом</t>
  </si>
  <si>
    <t>61 2 01 51180</t>
  </si>
  <si>
    <t xml:space="preserve"> - страхование транспортных средств</t>
  </si>
  <si>
    <t xml:space="preserve"> - оплата за проживание при командировках</t>
  </si>
  <si>
    <t xml:space="preserve"> - прочие работы, услуги</t>
  </si>
  <si>
    <t xml:space="preserve"> - налог на имущество</t>
  </si>
  <si>
    <t xml:space="preserve"> - уплата штрафов,пеней</t>
  </si>
  <si>
    <t xml:space="preserve"> - ГСМ</t>
  </si>
  <si>
    <t xml:space="preserve"> - приобретенние стройматериалов</t>
  </si>
  <si>
    <t xml:space="preserve"> - приобретение книжной продукции и справочной литературы</t>
  </si>
  <si>
    <t>Национальная безопасность и правоохранительная деятельность</t>
  </si>
  <si>
    <t>Защита населения и территории от ЧС природного и техногенного характера, гражданская оборона</t>
  </si>
  <si>
    <t>10</t>
  </si>
  <si>
    <t>Обеспечение деятельности подведомственных учреждений</t>
  </si>
  <si>
    <t>60 3 01 91430</t>
  </si>
  <si>
    <t>09</t>
  </si>
  <si>
    <t xml:space="preserve"> - текущий ремонт, техн обслуж имущ  </t>
  </si>
  <si>
    <t>226/340</t>
  </si>
  <si>
    <t xml:space="preserve"> - оплата договоров,                 (ПСД)</t>
  </si>
  <si>
    <t>Перечисление другим бюджетам бюджетной системы РФ</t>
  </si>
  <si>
    <t>540</t>
  </si>
  <si>
    <t>Обеспечение пожарной безопасности</t>
  </si>
  <si>
    <t>Безвозмездные перечисления организациям</t>
  </si>
  <si>
    <t xml:space="preserve">Безвозмездные перечисления организациям, за исключением государственных и муниципальных организаций  </t>
  </si>
  <si>
    <t>60 3 02 91440</t>
  </si>
  <si>
    <t>632</t>
  </si>
  <si>
    <t>Другие вопросы в области национальной безопасности и правоохранителной деятельности</t>
  </si>
  <si>
    <t>14</t>
  </si>
  <si>
    <t>Приобретение работ, услуг</t>
  </si>
  <si>
    <t>Национальная  экономика</t>
  </si>
  <si>
    <t>Общеэкономические вопросы</t>
  </si>
  <si>
    <t>- Общественные оплачиваемые работы</t>
  </si>
  <si>
    <t>Транспорт</t>
  </si>
  <si>
    <t>08</t>
  </si>
  <si>
    <t>Безвозмездные перечисления государственным и муниципальным организациям</t>
  </si>
  <si>
    <t>6053091510</t>
  </si>
  <si>
    <t>Дорожное хозяйство</t>
  </si>
  <si>
    <t>60 5 01 81280</t>
  </si>
  <si>
    <t xml:space="preserve"> - текущий ремонт (капитальный ремонт)</t>
  </si>
  <si>
    <t>60 5 01 2S8850</t>
  </si>
  <si>
    <t>244,243</t>
  </si>
  <si>
    <t xml:space="preserve"> - содержание</t>
  </si>
  <si>
    <t>414</t>
  </si>
  <si>
    <t>Другие вопросы в области национальной экономики</t>
  </si>
  <si>
    <t>12</t>
  </si>
  <si>
    <t>Перечисление другим бюджетам бюджетной системы РФ                                                               (Полномочия по земельному контролю)</t>
  </si>
  <si>
    <t>Перечисление другим бюджетам бюджетной системы РФ                                                               (Полномочия по архитектуре)</t>
  </si>
  <si>
    <t>60 4 01 90850</t>
  </si>
  <si>
    <t>Перечисление другим бюджетам бюджетной системы РФ                                                               (Полномочия по малому предпринимательству)</t>
  </si>
  <si>
    <t>15 1 01 90380</t>
  </si>
  <si>
    <t>ЖИЛИЩНО-КОММУНАЛЬНОЕ ХОЗЯЙСТВО</t>
  </si>
  <si>
    <t>05</t>
  </si>
  <si>
    <t>Жилищное хозяйство</t>
  </si>
  <si>
    <t>Выполнение функций органами местного самоуправления</t>
  </si>
  <si>
    <t>6050499601</t>
  </si>
  <si>
    <t>243/244</t>
  </si>
  <si>
    <t>ПОСТУПЛЕНИЕ НЕФИНАНСОВЫХ АКТИВОВ</t>
  </si>
  <si>
    <t xml:space="preserve"> - приобретение основных средств(переселение)</t>
  </si>
  <si>
    <t>60508S8600</t>
  </si>
  <si>
    <t>412</t>
  </si>
  <si>
    <t>Коммунальное хозяйство</t>
  </si>
  <si>
    <t>811</t>
  </si>
  <si>
    <t>300</t>
  </si>
  <si>
    <t>Увеличение стоимости основных средствКомммунальная техника)</t>
  </si>
  <si>
    <t>310</t>
  </si>
  <si>
    <t>Благоустройство</t>
  </si>
  <si>
    <t xml:space="preserve"> - оплата за воду</t>
  </si>
  <si>
    <t xml:space="preserve"> - капитальный ремонт( раздельный сбор мусора)</t>
  </si>
  <si>
    <t>Другие вопросы в области ЖКХ</t>
  </si>
  <si>
    <t>Услуги, работы для целей капитального строительства</t>
  </si>
  <si>
    <t>60 5 03 98100</t>
  </si>
  <si>
    <t>ОБРАЗОВАНИЕ</t>
  </si>
  <si>
    <t>Молодежная политика и оздоровление детей</t>
  </si>
  <si>
    <t>60 6 01 90310</t>
  </si>
  <si>
    <t>КУЛЬТУРА</t>
  </si>
  <si>
    <t>60 7 00 00000</t>
  </si>
  <si>
    <t>112</t>
  </si>
  <si>
    <t>Арендная плата за пользование имуществом (за исключением земельн. участков и других обособленных природных объектов)</t>
  </si>
  <si>
    <t xml:space="preserve"> - оплата содержания помещений</t>
  </si>
  <si>
    <t xml:space="preserve"> - услуги  по обеспечению сотрудниками частных охранных организаций</t>
  </si>
  <si>
    <t xml:space="preserve"> - ПСД</t>
  </si>
  <si>
    <t>-  противопожарные мероприятия</t>
  </si>
  <si>
    <t xml:space="preserve"> - оплата услуг (антитеррор)</t>
  </si>
  <si>
    <t xml:space="preserve"> - проведение праздничных мероприятий</t>
  </si>
  <si>
    <t xml:space="preserve"> - подписка на периодическую литературу, приобретение книжной продукции и справочной официальной литературы для библиотечного фонда</t>
  </si>
  <si>
    <t>243 244</t>
  </si>
  <si>
    <t>Дворцы  и дома культуры, другие                                            учреждения культуры и средства массовой информации</t>
  </si>
  <si>
    <t>60 7 03 00590</t>
  </si>
  <si>
    <t>содержание имущества</t>
  </si>
  <si>
    <t xml:space="preserve"> - текущий, капитальный  ремонт</t>
  </si>
  <si>
    <t xml:space="preserve"> - услуги  на реализацию проекта "Пушкинская карта"</t>
  </si>
  <si>
    <t xml:space="preserve"> - система экстреного оповещения,видеонаблюдение,контрольно пропускные пункты.охранная сигнализация</t>
  </si>
  <si>
    <t xml:space="preserve"> -Проведение праздничных мероприятий</t>
  </si>
  <si>
    <t xml:space="preserve"> - прочие работы, услуги ( мероприятия в области культуры)</t>
  </si>
  <si>
    <t>Увеличение стоимости (котельно-печное топливо)</t>
  </si>
  <si>
    <t>Библиотеки</t>
  </si>
  <si>
    <t>-  Охранная сигнализация</t>
  </si>
  <si>
    <t xml:space="preserve"> - оплата договоров,по установке и обслуживанию охранной сигнализации</t>
  </si>
  <si>
    <t>- Установка систем видеонаблюдения</t>
  </si>
  <si>
    <t>Модернизация материальной базы, технического и технологического оснащения учреждений культуры</t>
  </si>
  <si>
    <t>60 7 06 L5190</t>
  </si>
  <si>
    <t>60 7 02 51460</t>
  </si>
  <si>
    <t>60 7 __ L5190</t>
  </si>
  <si>
    <t>Социальная политика</t>
  </si>
  <si>
    <t>Пенсионное обеспечение</t>
  </si>
  <si>
    <t>Социальное обеспечение</t>
  </si>
  <si>
    <t>Пенсии, пособия</t>
  </si>
  <si>
    <t>60 9 01 90470</t>
  </si>
  <si>
    <t>312</t>
  </si>
  <si>
    <t>264</t>
  </si>
  <si>
    <t>Социальное обеспечение населения</t>
  </si>
  <si>
    <t>225</t>
  </si>
  <si>
    <t>Пособия по социальной помощи населению в денежной форме</t>
  </si>
  <si>
    <t>321</t>
  </si>
  <si>
    <t>262</t>
  </si>
  <si>
    <t>Физическая культура и спорт</t>
  </si>
  <si>
    <t>Массовый спорт</t>
  </si>
  <si>
    <t>60 8 01 90410</t>
  </si>
  <si>
    <t>226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</si>
  <si>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</si>
  <si>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</si>
  <si>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муниципального долга</t>
  </si>
  <si>
    <t>Обслуживание внутреннего долга</t>
  </si>
  <si>
    <t>60 1 04 27880</t>
  </si>
  <si>
    <t>730</t>
  </si>
  <si>
    <t>Условно утвержденные расходы</t>
  </si>
  <si>
    <t>99</t>
  </si>
  <si>
    <t>999000</t>
  </si>
  <si>
    <t>999</t>
  </si>
  <si>
    <t>заполнить условно-утвержденные</t>
  </si>
  <si>
    <t xml:space="preserve">Всего расходов           </t>
  </si>
  <si>
    <t>Собственные доходы</t>
  </si>
  <si>
    <t>Дотация на выравнивание областной бюджет</t>
  </si>
  <si>
    <t>Дотация на выравнивание районный бюджет</t>
  </si>
  <si>
    <t>Дотация на сбалансированность</t>
  </si>
  <si>
    <t>Субсидии из областного бюджета</t>
  </si>
  <si>
    <t>Иные межбюдж. трансф. из районного бюджета</t>
  </si>
  <si>
    <t>прочие безвозмездные поступления</t>
  </si>
  <si>
    <t>ВУС</t>
  </si>
  <si>
    <t>Прочие субсидии</t>
  </si>
  <si>
    <t>Прочие субсидии ( воен-мем.объекты)</t>
  </si>
  <si>
    <t>Субсидии (книжный фонд)</t>
  </si>
  <si>
    <t>Субсидии  (интернет)</t>
  </si>
  <si>
    <t>Субсидии (укрепл. материально-технической базы мун.домов культуры)</t>
  </si>
  <si>
    <t>Итого безвозмездные поступления</t>
  </si>
  <si>
    <t xml:space="preserve">Всего доходы          </t>
  </si>
  <si>
    <t xml:space="preserve">                                                                                                               </t>
  </si>
  <si>
    <t>Дефицит</t>
  </si>
  <si>
    <t>Всего расходов</t>
  </si>
  <si>
    <t xml:space="preserve"> - оплата труда уборщиц,    по договорам</t>
  </si>
  <si>
    <t>Дор.хоз.,ЖКХ</t>
  </si>
  <si>
    <t xml:space="preserve"> - медосмотр водителей</t>
  </si>
  <si>
    <t>Дор.хоз.,ЖКХ,спорт</t>
  </si>
  <si>
    <t>Безвозмездные перечисления нефинансовым организациям государственного сектора на производство</t>
  </si>
  <si>
    <t>Межбюджетные трансферты</t>
  </si>
  <si>
    <t>478,4</t>
  </si>
  <si>
    <t>Проведение выборов и референдумов</t>
  </si>
  <si>
    <t>Резервные фонды, зарезервированные средства</t>
  </si>
  <si>
    <t>Национальная экономика, ЖКХ</t>
  </si>
  <si>
    <t>03,Национальная экономика, ЖКХ</t>
  </si>
  <si>
    <t>Итого безвозмездные из районна</t>
  </si>
  <si>
    <t>глава</t>
  </si>
  <si>
    <t>цен. Ап.</t>
  </si>
  <si>
    <t>пол. Фин. Контр</t>
  </si>
  <si>
    <t>Итого</t>
  </si>
  <si>
    <t>03 ЧС</t>
  </si>
  <si>
    <t>дор.фон</t>
  </si>
  <si>
    <t>пол. Ар.</t>
  </si>
  <si>
    <t>мал. Пред.</t>
  </si>
  <si>
    <t>07 мол.пол</t>
  </si>
  <si>
    <t>Расходы итого</t>
  </si>
  <si>
    <t>зарезервировано на Указы</t>
  </si>
  <si>
    <t xml:space="preserve"> - содержание имущества</t>
  </si>
  <si>
    <t>60 5 01291290</t>
  </si>
  <si>
    <t xml:space="preserve"> - оплата по договорам</t>
  </si>
  <si>
    <t>Озеленение территории</t>
  </si>
  <si>
    <t>60 7 02 00590</t>
  </si>
  <si>
    <t>61 7 02 00590</t>
  </si>
  <si>
    <t>62 7 02 00590</t>
  </si>
  <si>
    <t>63 7 02 00590</t>
  </si>
  <si>
    <t>64 7 02 00590</t>
  </si>
  <si>
    <t>65 7 02 00590</t>
  </si>
  <si>
    <t>66 7 02 00590</t>
  </si>
  <si>
    <t>67 7 02 00590</t>
  </si>
  <si>
    <t>68 7 02 00590</t>
  </si>
  <si>
    <t>69 7 02 00590</t>
  </si>
  <si>
    <t>70 7 02 00590</t>
  </si>
  <si>
    <t>71 7 02 00590</t>
  </si>
  <si>
    <t>72 7 02 00590</t>
  </si>
  <si>
    <t>73 7 02 00590</t>
  </si>
  <si>
    <t>74 7 02 00590</t>
  </si>
  <si>
    <t>75 7 02 00590</t>
  </si>
  <si>
    <t>76 7 02 00590</t>
  </si>
  <si>
    <t>77 7 02 00590</t>
  </si>
  <si>
    <t>78 7 02 00590</t>
  </si>
  <si>
    <t>79 7 02 00590</t>
  </si>
  <si>
    <t>80 7 02 00590</t>
  </si>
  <si>
    <t>81 7 02 00590</t>
  </si>
  <si>
    <t>82 7 02 00590</t>
  </si>
  <si>
    <t>83 7 02 00590</t>
  </si>
  <si>
    <t>84 7 02 00590</t>
  </si>
  <si>
    <t>85 7 02 00590</t>
  </si>
  <si>
    <t>86 7 02 00590</t>
  </si>
  <si>
    <t>87 7 02 00590</t>
  </si>
  <si>
    <t>88 7 02 00590</t>
  </si>
  <si>
    <t>89 7 02 00590</t>
  </si>
  <si>
    <t>90 7 02 00590</t>
  </si>
  <si>
    <t>91 7 02 00590</t>
  </si>
  <si>
    <t>92 7 02 00590</t>
  </si>
  <si>
    <t>93 7 02 00590</t>
  </si>
  <si>
    <t>94 7 02 00590</t>
  </si>
  <si>
    <t>95 7 02 00590</t>
  </si>
  <si>
    <t>96 7 02 00590</t>
  </si>
  <si>
    <t>97 7 02 00590</t>
  </si>
  <si>
    <t>98 7 02 00590</t>
  </si>
  <si>
    <t>99 7 02 00590</t>
  </si>
  <si>
    <t>100 7 02 00590</t>
  </si>
  <si>
    <t>101 7 02 00590</t>
  </si>
  <si>
    <t>102 7 02 00590</t>
  </si>
  <si>
    <t>103 7 02 00590</t>
  </si>
  <si>
    <t>104 7 02 00590</t>
  </si>
  <si>
    <t>105 7 02 00590</t>
  </si>
  <si>
    <t>106 7 02 00590</t>
  </si>
  <si>
    <t>107 7 02 00590</t>
  </si>
  <si>
    <t>108 7 02 00590</t>
  </si>
  <si>
    <t>109 7 02 00590</t>
  </si>
  <si>
    <t>110 7 02 00590</t>
  </si>
  <si>
    <t>111 7 02 00590</t>
  </si>
  <si>
    <t>112 7 02 00590</t>
  </si>
  <si>
    <t>113 7 02 00590</t>
  </si>
  <si>
    <t>114 7 02 00590</t>
  </si>
  <si>
    <t>115 7 02 00590</t>
  </si>
  <si>
    <t xml:space="preserve"> - Проведение праздничных мероприятий</t>
  </si>
  <si>
    <t>зп 3023,1 нач 911,1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</si>
</sst>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[$-419]General"/>
    <numFmt numFmtId="167" formatCode="#,##0.00&quot; &quot;[$руб.-419];[Red]&quot;-&quot;#,##0.00&quot; &quot;[$руб.-419]"/>
    <numFmt numFmtId="168" formatCode="#,##0.00\ _₽"/>
  </numFmts>
  <fonts count="16" x14ac:knownFonts="1">
    <font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rgb="FFFFCC99"/>
      </patternFill>
    </fill>
    <fill>
      <patternFill patternType="solid">
        <fgColor rgb="FFB7DEE8"/>
        <bgColor rgb="FFB7DEE8"/>
      </patternFill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FF99CC"/>
        <bgColor rgb="FFFF99CC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  <xf numFmtId="166" fontId="1" fillId="0" borderId="0"/>
  </cellStyleXfs>
  <cellXfs count="362">
    <xf numFmtId="0" fontId="0" fillId="0" borderId="0" xfId="0"/>
    <xf numFmtId="166" fontId="4" fillId="0" borderId="0" xfId="1" applyFont="1"/>
    <xf numFmtId="166" fontId="5" fillId="0" borderId="0" xfId="1" applyFont="1"/>
    <xf numFmtId="166" fontId="5" fillId="0" borderId="0" xfId="1" applyFont="1" applyProtection="1">
      <protection locked="0"/>
    </xf>
    <xf numFmtId="164" fontId="7" fillId="0" borderId="0" xfId="1" applyNumberFormat="1" applyFont="1" applyProtection="1">
      <protection locked="0"/>
    </xf>
    <xf numFmtId="166" fontId="7" fillId="0" borderId="1" xfId="1" applyFont="1" applyBorder="1" applyAlignment="1" applyProtection="1">
      <alignment horizontal="center" vertical="center" wrapText="1"/>
      <protection locked="0"/>
    </xf>
    <xf numFmtId="166" fontId="7" fillId="0" borderId="1" xfId="1" applyFont="1" applyBorder="1" applyAlignment="1" applyProtection="1">
      <alignment vertical="center" wrapText="1"/>
      <protection locked="0"/>
    </xf>
    <xf numFmtId="165" fontId="4" fillId="0" borderId="0" xfId="1" applyNumberFormat="1" applyFont="1" applyAlignment="1" applyProtection="1">
      <alignment vertical="center" wrapText="1"/>
      <protection locked="0"/>
    </xf>
    <xf numFmtId="164" fontId="4" fillId="0" borderId="0" xfId="1" applyNumberFormat="1" applyFont="1" applyAlignment="1" applyProtection="1">
      <alignment vertical="center" wrapText="1"/>
      <protection locked="0"/>
    </xf>
    <xf numFmtId="164" fontId="7" fillId="0" borderId="0" xfId="1" applyNumberFormat="1" applyFont="1" applyAlignment="1" applyProtection="1">
      <alignment vertical="center" wrapText="1"/>
      <protection locked="0"/>
    </xf>
    <xf numFmtId="166" fontId="7" fillId="3" borderId="2" xfId="1" applyFont="1" applyFill="1" applyBorder="1" applyAlignment="1" applyProtection="1">
      <alignment horizontal="center" vertical="center" wrapText="1"/>
      <protection locked="0"/>
    </xf>
    <xf numFmtId="166" fontId="7" fillId="3" borderId="3" xfId="1" applyFont="1" applyFill="1" applyBorder="1" applyAlignment="1" applyProtection="1">
      <alignment horizontal="center" vertical="center" wrapText="1"/>
      <protection locked="0"/>
    </xf>
    <xf numFmtId="49" fontId="7" fillId="3" borderId="4" xfId="1" applyNumberFormat="1" applyFont="1" applyFill="1" applyBorder="1" applyAlignment="1" applyProtection="1">
      <alignment horizontal="center" vertical="center" wrapText="1"/>
      <protection locked="0"/>
    </xf>
    <xf numFmtId="49" fontId="7" fillId="3" borderId="3" xfId="1" applyNumberFormat="1" applyFont="1" applyFill="1" applyBorder="1" applyAlignment="1" applyProtection="1">
      <alignment horizontal="center" vertical="center"/>
      <protection locked="0"/>
    </xf>
    <xf numFmtId="165" fontId="7" fillId="3" borderId="3" xfId="1" applyNumberFormat="1" applyFont="1" applyFill="1" applyBorder="1" applyAlignment="1" applyProtection="1">
      <alignment horizontal="right" vertical="center" wrapText="1"/>
      <protection locked="0"/>
    </xf>
    <xf numFmtId="166" fontId="7" fillId="4" borderId="0" xfId="1" applyFont="1" applyFill="1" applyAlignment="1" applyProtection="1">
      <alignment horizontal="left" vertical="center" wrapText="1"/>
      <protection locked="0"/>
    </xf>
    <xf numFmtId="166" fontId="7" fillId="4" borderId="3" xfId="1" applyFont="1" applyFill="1" applyBorder="1" applyAlignment="1" applyProtection="1">
      <alignment horizontal="center" vertical="center" wrapText="1"/>
      <protection locked="0"/>
    </xf>
    <xf numFmtId="49" fontId="7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7" fillId="4" borderId="1" xfId="1" applyNumberFormat="1" applyFont="1" applyFill="1" applyBorder="1" applyAlignment="1" applyProtection="1">
      <alignment horizontal="center" vertical="center"/>
      <protection locked="0"/>
    </xf>
    <xf numFmtId="49" fontId="7" fillId="4" borderId="3" xfId="1" applyNumberFormat="1" applyFont="1" applyFill="1" applyBorder="1" applyAlignment="1" applyProtection="1">
      <alignment horizontal="center" vertical="center"/>
      <protection locked="0"/>
    </xf>
    <xf numFmtId="165" fontId="7" fillId="4" borderId="3" xfId="1" applyNumberFormat="1" applyFont="1" applyFill="1" applyBorder="1" applyAlignment="1" applyProtection="1">
      <alignment horizontal="right" vertical="center" wrapText="1"/>
      <protection locked="0"/>
    </xf>
    <xf numFmtId="166" fontId="5" fillId="0" borderId="3" xfId="1" applyFont="1" applyBorder="1" applyAlignment="1" applyProtection="1">
      <alignment vertical="center" wrapText="1"/>
      <protection locked="0"/>
    </xf>
    <xf numFmtId="49" fontId="5" fillId="0" borderId="4" xfId="1" applyNumberFormat="1" applyFont="1" applyBorder="1" applyAlignment="1" applyProtection="1">
      <alignment horizontal="center" vertical="center" wrapText="1"/>
      <protection locked="0"/>
    </xf>
    <xf numFmtId="49" fontId="5" fillId="0" borderId="1" xfId="1" applyNumberFormat="1" applyFont="1" applyBorder="1" applyAlignment="1" applyProtection="1">
      <alignment horizontal="center" vertical="center"/>
      <protection locked="0"/>
    </xf>
    <xf numFmtId="166" fontId="5" fillId="0" borderId="3" xfId="1" applyFont="1" applyBorder="1" applyAlignment="1" applyProtection="1">
      <alignment horizontal="center" vertical="center" wrapText="1"/>
      <protection locked="0"/>
    </xf>
    <xf numFmtId="165" fontId="5" fillId="4" borderId="3" xfId="1" applyNumberFormat="1" applyFont="1" applyFill="1" applyBorder="1" applyAlignment="1" applyProtection="1">
      <alignment horizontal="right" vertical="center" wrapText="1"/>
      <protection locked="0"/>
    </xf>
    <xf numFmtId="166" fontId="7" fillId="0" borderId="3" xfId="1" applyFont="1" applyBorder="1" applyAlignment="1" applyProtection="1">
      <alignment vertical="center" wrapText="1"/>
      <protection locked="0"/>
    </xf>
    <xf numFmtId="166" fontId="7" fillId="0" borderId="3" xfId="1" applyFont="1" applyBorder="1" applyAlignment="1" applyProtection="1">
      <alignment horizontal="center" vertical="center" wrapText="1"/>
      <protection locked="0"/>
    </xf>
    <xf numFmtId="166" fontId="5" fillId="0" borderId="1" xfId="1" applyFont="1" applyBorder="1" applyAlignment="1" applyProtection="1">
      <alignment vertical="center" wrapText="1"/>
      <protection locked="0"/>
    </xf>
    <xf numFmtId="166" fontId="5" fillId="0" borderId="1" xfId="1" applyFont="1" applyBorder="1" applyAlignment="1" applyProtection="1">
      <alignment horizontal="center" vertical="center" wrapText="1"/>
      <protection locked="0"/>
    </xf>
    <xf numFmtId="165" fontId="5" fillId="5" borderId="3" xfId="1" applyNumberFormat="1" applyFont="1" applyFill="1" applyBorder="1" applyAlignment="1" applyProtection="1">
      <alignment horizontal="right" vertical="center" wrapText="1"/>
      <protection locked="0"/>
    </xf>
    <xf numFmtId="165" fontId="5" fillId="5" borderId="3" xfId="1" applyNumberFormat="1" applyFont="1" applyFill="1" applyBorder="1" applyAlignment="1">
      <alignment horizontal="right" vertical="center" wrapText="1"/>
    </xf>
    <xf numFmtId="165" fontId="5" fillId="5" borderId="1" xfId="1" applyNumberFormat="1" applyFont="1" applyFill="1" applyBorder="1" applyAlignment="1" applyProtection="1">
      <alignment horizontal="right" vertical="center" wrapText="1"/>
      <protection locked="0"/>
    </xf>
    <xf numFmtId="166" fontId="7" fillId="4" borderId="1" xfId="1" applyFont="1" applyFill="1" applyBorder="1" applyAlignment="1" applyProtection="1">
      <alignment wrapText="1"/>
      <protection locked="0"/>
    </xf>
    <xf numFmtId="166" fontId="7" fillId="4" borderId="3" xfId="1" applyFont="1" applyFill="1" applyBorder="1" applyProtection="1">
      <protection locked="0"/>
    </xf>
    <xf numFmtId="166" fontId="7" fillId="4" borderId="3" xfId="1" applyFont="1" applyFill="1" applyBorder="1" applyAlignment="1" applyProtection="1">
      <alignment horizontal="center" vertical="center"/>
      <protection locked="0"/>
    </xf>
    <xf numFmtId="165" fontId="7" fillId="4" borderId="3" xfId="1" applyNumberFormat="1" applyFont="1" applyFill="1" applyBorder="1"/>
    <xf numFmtId="166" fontId="7" fillId="0" borderId="0" xfId="1" applyFont="1"/>
    <xf numFmtId="166" fontId="7" fillId="0" borderId="3" xfId="1" applyFont="1" applyBorder="1" applyProtection="1">
      <protection locked="0"/>
    </xf>
    <xf numFmtId="49" fontId="7" fillId="0" borderId="1" xfId="1" applyNumberFormat="1" applyFont="1" applyBorder="1" applyAlignment="1" applyProtection="1">
      <alignment horizontal="center" vertical="center"/>
      <protection locked="0"/>
    </xf>
    <xf numFmtId="166" fontId="5" fillId="0" borderId="3" xfId="1" applyFont="1" applyBorder="1" applyAlignment="1" applyProtection="1">
      <alignment horizontal="center" vertical="center"/>
      <protection locked="0"/>
    </xf>
    <xf numFmtId="165" fontId="5" fillId="0" borderId="3" xfId="1" applyNumberFormat="1" applyFont="1" applyBorder="1"/>
    <xf numFmtId="165" fontId="7" fillId="0" borderId="3" xfId="1" applyNumberFormat="1" applyFont="1" applyBorder="1" applyAlignment="1">
      <alignment vertical="center" wrapText="1"/>
    </xf>
    <xf numFmtId="165" fontId="5" fillId="0" borderId="1" xfId="1" applyNumberFormat="1" applyFont="1" applyBorder="1" applyAlignment="1">
      <alignment vertical="center" wrapText="1"/>
    </xf>
    <xf numFmtId="165" fontId="7" fillId="0" borderId="1" xfId="1" applyNumberFormat="1" applyFont="1" applyBorder="1" applyAlignment="1">
      <alignment vertical="center" wrapText="1"/>
    </xf>
    <xf numFmtId="166" fontId="5" fillId="3" borderId="1" xfId="1" applyFont="1" applyFill="1" applyBorder="1" applyAlignment="1" applyProtection="1">
      <alignment vertical="center" wrapText="1"/>
      <protection locked="0"/>
    </xf>
    <xf numFmtId="165" fontId="5" fillId="2" borderId="3" xfId="1" applyNumberFormat="1" applyFont="1" applyFill="1" applyBorder="1" applyAlignment="1" applyProtection="1">
      <alignment horizontal="right" vertical="center" wrapText="1"/>
      <protection locked="0"/>
    </xf>
    <xf numFmtId="166" fontId="5" fillId="6" borderId="1" xfId="1" applyFont="1" applyFill="1" applyBorder="1" applyAlignment="1" applyProtection="1">
      <alignment vertical="center" wrapText="1"/>
      <protection locked="0"/>
    </xf>
    <xf numFmtId="49" fontId="5" fillId="0" borderId="1" xfId="1" applyNumberFormat="1" applyFont="1" applyBorder="1" applyAlignment="1" applyProtection="1">
      <alignment vertical="center" wrapText="1"/>
      <protection locked="0"/>
    </xf>
    <xf numFmtId="49" fontId="5" fillId="6" borderId="1" xfId="1" applyNumberFormat="1" applyFont="1" applyFill="1" applyBorder="1" applyAlignment="1" applyProtection="1">
      <alignment vertical="center" wrapText="1"/>
      <protection locked="0"/>
    </xf>
    <xf numFmtId="165" fontId="7" fillId="0" borderId="1" xfId="1" applyNumberFormat="1" applyFont="1" applyBorder="1" applyAlignment="1" applyProtection="1">
      <alignment vertical="center" wrapText="1"/>
      <protection locked="0"/>
    </xf>
    <xf numFmtId="49" fontId="5" fillId="0" borderId="1" xfId="1" applyNumberFormat="1" applyFont="1" applyBorder="1" applyAlignment="1" applyProtection="1">
      <alignment horizontal="center" vertical="center" wrapText="1"/>
      <protection locked="0"/>
    </xf>
    <xf numFmtId="166" fontId="5" fillId="0" borderId="5" xfId="1" applyFont="1" applyBorder="1" applyAlignment="1" applyProtection="1">
      <alignment vertical="center" wrapText="1"/>
      <protection locked="0"/>
    </xf>
    <xf numFmtId="165" fontId="5" fillId="5" borderId="3" xfId="1" applyNumberFormat="1" applyFont="1" applyFill="1" applyBorder="1" applyAlignment="1">
      <alignment vertical="center" wrapText="1"/>
    </xf>
    <xf numFmtId="49" fontId="5" fillId="0" borderId="1" xfId="1" applyNumberFormat="1" applyFont="1" applyBorder="1" applyAlignment="1" applyProtection="1">
      <alignment horizontal="left" vertical="center"/>
      <protection locked="0"/>
    </xf>
    <xf numFmtId="165" fontId="5" fillId="5" borderId="1" xfId="1" applyNumberFormat="1" applyFont="1" applyFill="1" applyBorder="1" applyAlignment="1">
      <alignment vertical="center" wrapText="1"/>
    </xf>
    <xf numFmtId="49" fontId="5" fillId="0" borderId="5" xfId="1" applyNumberFormat="1" applyFont="1" applyBorder="1" applyAlignment="1" applyProtection="1">
      <alignment vertical="center" wrapText="1"/>
      <protection locked="0"/>
    </xf>
    <xf numFmtId="166" fontId="9" fillId="0" borderId="1" xfId="1" applyFont="1" applyBorder="1" applyAlignment="1">
      <alignment horizontal="left" vertical="top" wrapText="1"/>
    </xf>
    <xf numFmtId="165" fontId="7" fillId="5" borderId="3" xfId="1" applyNumberFormat="1" applyFont="1" applyFill="1" applyBorder="1" applyAlignment="1">
      <alignment vertical="center" wrapText="1"/>
    </xf>
    <xf numFmtId="49" fontId="9" fillId="0" borderId="6" xfId="1" applyNumberFormat="1" applyFont="1" applyBorder="1" applyAlignment="1">
      <alignment horizontal="left" vertical="top" wrapText="1"/>
    </xf>
    <xf numFmtId="166" fontId="7" fillId="4" borderId="5" xfId="1" applyFont="1" applyFill="1" applyBorder="1" applyAlignment="1" applyProtection="1">
      <alignment vertical="center" wrapText="1"/>
      <protection locked="0"/>
    </xf>
    <xf numFmtId="166" fontId="7" fillId="0" borderId="5" xfId="1" applyFont="1" applyBorder="1" applyAlignment="1" applyProtection="1">
      <alignment vertical="center" wrapText="1"/>
      <protection locked="0"/>
    </xf>
    <xf numFmtId="166" fontId="5" fillId="4" borderId="1" xfId="1" applyFont="1" applyFill="1" applyBorder="1" applyAlignment="1" applyProtection="1">
      <alignment horizontal="center" vertical="center" wrapText="1"/>
      <protection locked="0"/>
    </xf>
    <xf numFmtId="165" fontId="7" fillId="0" borderId="3" xfId="1" applyNumberFormat="1" applyFont="1" applyBorder="1" applyAlignment="1" applyProtection="1">
      <alignment horizontal="right" vertical="center" wrapText="1"/>
      <protection locked="0"/>
    </xf>
    <xf numFmtId="165" fontId="5" fillId="0" borderId="3" xfId="1" applyNumberFormat="1" applyFont="1" applyBorder="1" applyAlignment="1" applyProtection="1">
      <alignment horizontal="right" vertical="center" wrapText="1"/>
      <protection locked="0"/>
    </xf>
    <xf numFmtId="49" fontId="9" fillId="0" borderId="1" xfId="1" applyNumberFormat="1" applyFont="1" applyBorder="1" applyAlignment="1">
      <alignment horizontal="center" wrapText="1"/>
    </xf>
    <xf numFmtId="166" fontId="5" fillId="4" borderId="7" xfId="1" applyFont="1" applyFill="1" applyBorder="1" applyAlignment="1" applyProtection="1">
      <alignment vertical="center" wrapText="1"/>
      <protection locked="0"/>
    </xf>
    <xf numFmtId="165" fontId="7" fillId="4" borderId="1" xfId="1" applyNumberFormat="1" applyFont="1" applyFill="1" applyBorder="1" applyAlignment="1">
      <alignment vertical="center" wrapText="1"/>
    </xf>
    <xf numFmtId="166" fontId="5" fillId="0" borderId="1" xfId="1" applyFont="1" applyBorder="1" applyProtection="1">
      <protection locked="0"/>
    </xf>
    <xf numFmtId="166" fontId="5" fillId="0" borderId="7" xfId="1" applyFont="1" applyBorder="1" applyAlignment="1" applyProtection="1">
      <alignment vertical="center" wrapText="1"/>
      <protection locked="0"/>
    </xf>
    <xf numFmtId="49" fontId="7" fillId="0" borderId="8" xfId="1" applyNumberFormat="1" applyFont="1" applyBorder="1" applyAlignment="1" applyProtection="1">
      <alignment horizontal="center" vertical="center"/>
      <protection locked="0"/>
    </xf>
    <xf numFmtId="49" fontId="7" fillId="4" borderId="8" xfId="1" applyNumberFormat="1" applyFont="1" applyFill="1" applyBorder="1" applyAlignment="1" applyProtection="1">
      <alignment horizontal="center" vertical="center"/>
      <protection locked="0"/>
    </xf>
    <xf numFmtId="49" fontId="9" fillId="0" borderId="1" xfId="1" applyNumberFormat="1" applyFont="1" applyBorder="1" applyAlignment="1">
      <alignment horizontal="left" vertical="top" wrapText="1"/>
    </xf>
    <xf numFmtId="166" fontId="7" fillId="3" borderId="1" xfId="1" applyFont="1" applyFill="1" applyBorder="1" applyAlignment="1" applyProtection="1">
      <alignment vertical="center" wrapText="1"/>
      <protection locked="0"/>
    </xf>
    <xf numFmtId="49" fontId="7" fillId="3" borderId="8" xfId="1" applyNumberFormat="1" applyFont="1" applyFill="1" applyBorder="1" applyAlignment="1" applyProtection="1">
      <alignment horizontal="center" vertical="center"/>
      <protection locked="0"/>
    </xf>
    <xf numFmtId="49" fontId="7" fillId="3" borderId="1" xfId="1" applyNumberFormat="1" applyFont="1" applyFill="1" applyBorder="1" applyAlignment="1" applyProtection="1">
      <alignment horizontal="center" vertical="center"/>
      <protection locked="0"/>
    </xf>
    <xf numFmtId="166" fontId="5" fillId="3" borderId="1" xfId="1" applyFont="1" applyFill="1" applyBorder="1" applyAlignment="1" applyProtection="1">
      <alignment horizontal="center" vertical="center" wrapText="1"/>
      <protection locked="0"/>
    </xf>
    <xf numFmtId="165" fontId="7" fillId="3" borderId="1" xfId="1" applyNumberFormat="1" applyFont="1" applyFill="1" applyBorder="1" applyAlignment="1">
      <alignment vertical="center" wrapText="1"/>
    </xf>
    <xf numFmtId="166" fontId="7" fillId="0" borderId="1" xfId="1" applyFont="1" applyBorder="1" applyProtection="1">
      <protection locked="0"/>
    </xf>
    <xf numFmtId="165" fontId="5" fillId="2" borderId="1" xfId="1" applyNumberFormat="1" applyFont="1" applyFill="1" applyBorder="1" applyAlignment="1" applyProtection="1">
      <alignment vertical="center" wrapText="1"/>
      <protection locked="0"/>
    </xf>
    <xf numFmtId="165" fontId="5" fillId="2" borderId="1" xfId="1" applyNumberFormat="1" applyFont="1" applyFill="1" applyBorder="1" applyAlignment="1">
      <alignment vertical="center" wrapText="1"/>
    </xf>
    <xf numFmtId="165" fontId="5" fillId="0" borderId="1" xfId="1" applyNumberFormat="1" applyFont="1" applyBorder="1" applyAlignment="1" applyProtection="1">
      <alignment vertical="center" wrapText="1"/>
      <protection locked="0"/>
    </xf>
    <xf numFmtId="166" fontId="7" fillId="3" borderId="5" xfId="1" applyFont="1" applyFill="1" applyBorder="1" applyAlignment="1" applyProtection="1">
      <alignment vertical="center" wrapText="1"/>
      <protection locked="0"/>
    </xf>
    <xf numFmtId="166" fontId="5" fillId="3" borderId="7" xfId="1" applyFont="1" applyFill="1" applyBorder="1" applyAlignment="1" applyProtection="1">
      <alignment vertical="center" wrapText="1"/>
      <protection locked="0"/>
    </xf>
    <xf numFmtId="165" fontId="7" fillId="3" borderId="1" xfId="1" applyNumberFormat="1" applyFont="1" applyFill="1" applyBorder="1" applyAlignment="1" applyProtection="1">
      <alignment vertical="center" wrapText="1"/>
      <protection locked="0"/>
    </xf>
    <xf numFmtId="165" fontId="5" fillId="5" borderId="1" xfId="1" applyNumberFormat="1" applyFont="1" applyFill="1" applyBorder="1" applyAlignment="1" applyProtection="1">
      <alignment vertical="center" wrapText="1"/>
      <protection locked="0"/>
    </xf>
    <xf numFmtId="166" fontId="5" fillId="0" borderId="8" xfId="1" applyFont="1" applyBorder="1" applyAlignment="1" applyProtection="1">
      <alignment vertical="center" wrapText="1"/>
      <protection locked="0"/>
    </xf>
    <xf numFmtId="165" fontId="7" fillId="2" borderId="3" xfId="1" applyNumberFormat="1" applyFont="1" applyFill="1" applyBorder="1" applyAlignment="1" applyProtection="1">
      <alignment horizontal="right" vertical="center" wrapText="1"/>
      <protection locked="0"/>
    </xf>
    <xf numFmtId="49" fontId="5" fillId="0" borderId="8" xfId="1" applyNumberFormat="1" applyFont="1" applyBorder="1" applyAlignment="1" applyProtection="1">
      <alignment horizontal="center" vertical="center"/>
      <protection locked="0"/>
    </xf>
    <xf numFmtId="166" fontId="7" fillId="4" borderId="1" xfId="1" applyFont="1" applyFill="1" applyBorder="1" applyAlignment="1" applyProtection="1">
      <alignment vertical="center" wrapText="1"/>
      <protection locked="0"/>
    </xf>
    <xf numFmtId="166" fontId="7" fillId="4" borderId="7" xfId="1" applyFont="1" applyFill="1" applyBorder="1" applyAlignment="1" applyProtection="1">
      <alignment vertical="center" wrapText="1"/>
      <protection locked="0"/>
    </xf>
    <xf numFmtId="166" fontId="7" fillId="4" borderId="1" xfId="1" applyFont="1" applyFill="1" applyBorder="1" applyAlignment="1" applyProtection="1">
      <alignment horizontal="center" vertical="center" wrapText="1"/>
      <protection locked="0"/>
    </xf>
    <xf numFmtId="166" fontId="7" fillId="4" borderId="0" xfId="1" applyFont="1" applyFill="1"/>
    <xf numFmtId="166" fontId="5" fillId="0" borderId="3" xfId="1" applyFont="1" applyBorder="1" applyAlignment="1" applyProtection="1">
      <alignment vertical="center" wrapText="1" shrinkToFit="1"/>
      <protection locked="0"/>
    </xf>
    <xf numFmtId="166" fontId="7" fillId="4" borderId="1" xfId="1" applyFont="1" applyFill="1" applyBorder="1" applyAlignment="1" applyProtection="1">
      <alignment vertical="center" wrapText="1" shrinkToFit="1"/>
      <protection locked="0"/>
    </xf>
    <xf numFmtId="166" fontId="5" fillId="0" borderId="1" xfId="1" applyFont="1" applyBorder="1" applyAlignment="1" applyProtection="1">
      <alignment vertical="center" wrapText="1" shrinkToFit="1"/>
      <protection locked="0"/>
    </xf>
    <xf numFmtId="165" fontId="7" fillId="3" borderId="1" xfId="1" applyNumberFormat="1" applyFont="1" applyFill="1" applyBorder="1" applyAlignment="1" applyProtection="1">
      <alignment horizontal="right" vertical="center" wrapText="1"/>
      <protection locked="0"/>
    </xf>
    <xf numFmtId="165" fontId="7" fillId="5" borderId="3" xfId="1" applyNumberFormat="1" applyFont="1" applyFill="1" applyBorder="1" applyAlignment="1" applyProtection="1">
      <alignment horizontal="right" vertical="center" wrapText="1"/>
      <protection locked="0"/>
    </xf>
    <xf numFmtId="165" fontId="7" fillId="0" borderId="1" xfId="1" applyNumberFormat="1" applyFont="1" applyBorder="1" applyAlignment="1" applyProtection="1">
      <alignment horizontal="right" vertical="center" wrapText="1"/>
      <protection locked="0"/>
    </xf>
    <xf numFmtId="166" fontId="7" fillId="0" borderId="3" xfId="1" applyFont="1" applyBorder="1" applyAlignment="1" applyProtection="1">
      <alignment vertical="center" wrapText="1" shrinkToFit="1"/>
      <protection locked="0"/>
    </xf>
    <xf numFmtId="49" fontId="5" fillId="0" borderId="3" xfId="1" applyNumberFormat="1" applyFont="1" applyBorder="1" applyAlignment="1" applyProtection="1">
      <alignment vertical="center" wrapText="1" shrinkToFit="1"/>
      <protection locked="0"/>
    </xf>
    <xf numFmtId="166" fontId="5" fillId="5" borderId="1" xfId="1" applyFont="1" applyFill="1" applyBorder="1" applyAlignment="1" applyProtection="1">
      <alignment vertical="center" wrapText="1"/>
      <protection locked="0"/>
    </xf>
    <xf numFmtId="166" fontId="7" fillId="3" borderId="1" xfId="1" applyFont="1" applyFill="1" applyBorder="1" applyAlignment="1" applyProtection="1">
      <alignment horizontal="center" vertical="center" wrapText="1"/>
      <protection locked="0"/>
    </xf>
    <xf numFmtId="166" fontId="5" fillId="3" borderId="0" xfId="1" applyFont="1" applyFill="1"/>
    <xf numFmtId="166" fontId="5" fillId="0" borderId="1" xfId="6" applyFont="1" applyBorder="1" applyAlignment="1" applyProtection="1">
      <alignment vertical="center" wrapText="1"/>
      <protection locked="0"/>
    </xf>
    <xf numFmtId="166" fontId="7" fillId="3" borderId="8" xfId="1" applyFont="1" applyFill="1" applyBorder="1" applyAlignment="1" applyProtection="1">
      <alignment horizontal="center"/>
      <protection locked="0"/>
    </xf>
    <xf numFmtId="166" fontId="5" fillId="3" borderId="1" xfId="1" applyFont="1" applyFill="1" applyBorder="1" applyAlignment="1" applyProtection="1">
      <alignment horizontal="center" vertical="center"/>
      <protection locked="0"/>
    </xf>
    <xf numFmtId="165" fontId="7" fillId="3" borderId="1" xfId="1" applyNumberFormat="1" applyFont="1" applyFill="1" applyBorder="1"/>
    <xf numFmtId="166" fontId="7" fillId="4" borderId="8" xfId="1" applyFont="1" applyFill="1" applyBorder="1" applyAlignment="1" applyProtection="1">
      <alignment horizontal="left"/>
      <protection locked="0"/>
    </xf>
    <xf numFmtId="166" fontId="5" fillId="4" borderId="1" xfId="1" applyFont="1" applyFill="1" applyBorder="1" applyAlignment="1" applyProtection="1">
      <alignment horizontal="center" vertical="center"/>
      <protection locked="0"/>
    </xf>
    <xf numFmtId="165" fontId="7" fillId="4" borderId="1" xfId="1" applyNumberFormat="1" applyFont="1" applyFill="1" applyBorder="1"/>
    <xf numFmtId="49" fontId="7" fillId="2" borderId="1" xfId="1" applyNumberFormat="1" applyFont="1" applyFill="1" applyBorder="1" applyAlignment="1" applyProtection="1">
      <alignment horizontal="center" vertical="center"/>
      <protection locked="0"/>
    </xf>
    <xf numFmtId="165" fontId="7" fillId="0" borderId="1" xfId="1" applyNumberFormat="1" applyFont="1" applyBorder="1"/>
    <xf numFmtId="165" fontId="5" fillId="0" borderId="1" xfId="1" applyNumberFormat="1" applyFont="1" applyBorder="1"/>
    <xf numFmtId="165" fontId="5" fillId="5" borderId="1" xfId="1" applyNumberFormat="1" applyFont="1" applyFill="1" applyBorder="1"/>
    <xf numFmtId="165" fontId="5" fillId="2" borderId="1" xfId="1" applyNumberFormat="1" applyFont="1" applyFill="1" applyBorder="1"/>
    <xf numFmtId="166" fontId="5" fillId="0" borderId="4" xfId="1" applyFont="1" applyBorder="1" applyAlignment="1" applyProtection="1">
      <alignment vertical="center" wrapText="1"/>
      <protection locked="0"/>
    </xf>
    <xf numFmtId="49" fontId="5" fillId="2" borderId="1" xfId="1" applyNumberFormat="1" applyFont="1" applyFill="1" applyBorder="1" applyAlignment="1" applyProtection="1">
      <alignment horizontal="center" vertical="center"/>
      <protection locked="0"/>
    </xf>
    <xf numFmtId="166" fontId="5" fillId="5" borderId="3" xfId="1" applyFont="1" applyFill="1" applyBorder="1" applyAlignment="1" applyProtection="1">
      <alignment vertical="center" wrapText="1"/>
      <protection locked="0"/>
    </xf>
    <xf numFmtId="166" fontId="7" fillId="4" borderId="3" xfId="1" applyFont="1" applyFill="1" applyBorder="1" applyAlignment="1" applyProtection="1">
      <alignment vertical="center" wrapText="1" shrinkToFit="1"/>
      <protection locked="0"/>
    </xf>
    <xf numFmtId="166" fontId="5" fillId="4" borderId="3" xfId="1" applyFont="1" applyFill="1" applyBorder="1" applyAlignment="1" applyProtection="1">
      <alignment vertical="center" wrapText="1"/>
      <protection locked="0"/>
    </xf>
    <xf numFmtId="49" fontId="5" fillId="4" borderId="1" xfId="1" applyNumberFormat="1" applyFont="1" applyFill="1" applyBorder="1" applyAlignment="1" applyProtection="1">
      <alignment horizontal="center" vertical="center"/>
      <protection locked="0"/>
    </xf>
    <xf numFmtId="166" fontId="5" fillId="4" borderId="0" xfId="1" applyFont="1" applyFill="1"/>
    <xf numFmtId="49" fontId="7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5" borderId="3" xfId="1" applyNumberFormat="1" applyFont="1" applyFill="1" applyBorder="1" applyAlignment="1" applyProtection="1">
      <alignment horizontal="right" vertical="center" wrapText="1"/>
      <protection locked="0"/>
    </xf>
    <xf numFmtId="166" fontId="7" fillId="4" borderId="8" xfId="1" applyFont="1" applyFill="1" applyBorder="1" applyAlignment="1" applyProtection="1">
      <alignment vertical="center" wrapText="1"/>
      <protection locked="0"/>
    </xf>
    <xf numFmtId="165" fontId="7" fillId="4" borderId="1" xfId="1" applyNumberFormat="1" applyFont="1" applyFill="1" applyBorder="1" applyAlignment="1" applyProtection="1">
      <alignment vertical="center" wrapText="1"/>
      <protection locked="0"/>
    </xf>
    <xf numFmtId="166" fontId="7" fillId="3" borderId="7" xfId="1" applyFont="1" applyFill="1" applyBorder="1" applyAlignment="1" applyProtection="1">
      <alignment vertical="center" wrapText="1"/>
      <protection locked="0"/>
    </xf>
    <xf numFmtId="165" fontId="7" fillId="3" borderId="1" xfId="1" applyNumberFormat="1" applyFont="1" applyFill="1" applyBorder="1" applyAlignment="1" applyProtection="1">
      <alignment horizontal="center" vertical="center"/>
      <protection locked="0"/>
    </xf>
    <xf numFmtId="166" fontId="5" fillId="0" borderId="1" xfId="1" applyFont="1" applyBorder="1" applyAlignment="1" applyProtection="1">
      <alignment wrapText="1"/>
      <protection locked="0"/>
    </xf>
    <xf numFmtId="166" fontId="5" fillId="0" borderId="1" xfId="1" applyFont="1" applyBorder="1" applyAlignment="1" applyProtection="1">
      <alignment horizontal="center" vertical="center"/>
      <protection locked="0"/>
    </xf>
    <xf numFmtId="49" fontId="7" fillId="0" borderId="3" xfId="1" applyNumberFormat="1" applyFont="1" applyBorder="1" applyAlignment="1" applyProtection="1">
      <alignment horizontal="center" vertical="center"/>
      <protection locked="0"/>
    </xf>
    <xf numFmtId="49" fontId="5" fillId="0" borderId="3" xfId="1" applyNumberFormat="1" applyFont="1" applyBorder="1" applyAlignment="1" applyProtection="1">
      <alignment horizontal="center" vertical="center"/>
      <protection locked="0"/>
    </xf>
    <xf numFmtId="165" fontId="7" fillId="0" borderId="0" xfId="1" applyNumberFormat="1" applyFont="1" applyAlignment="1">
      <alignment vertical="center" wrapText="1"/>
    </xf>
    <xf numFmtId="166" fontId="7" fillId="4" borderId="3" xfId="1" applyFont="1" applyFill="1" applyBorder="1" applyAlignment="1" applyProtection="1">
      <alignment horizontal="left" vertical="center" wrapText="1"/>
      <protection locked="0"/>
    </xf>
    <xf numFmtId="166" fontId="10" fillId="0" borderId="1" xfId="1" applyFont="1" applyBorder="1" applyAlignment="1" applyProtection="1">
      <alignment horizontal="center" vertical="center" wrapText="1"/>
      <protection locked="0"/>
    </xf>
    <xf numFmtId="165" fontId="5" fillId="0" borderId="3" xfId="1" applyNumberFormat="1" applyFont="1" applyBorder="1" applyAlignment="1">
      <alignment vertical="center" wrapText="1"/>
    </xf>
    <xf numFmtId="166" fontId="7" fillId="4" borderId="1" xfId="1" applyFont="1" applyFill="1" applyBorder="1" applyAlignment="1" applyProtection="1">
      <alignment horizontal="center"/>
      <protection locked="0"/>
    </xf>
    <xf numFmtId="166" fontId="7" fillId="0" borderId="1" xfId="1" applyFont="1" applyBorder="1" applyAlignment="1" applyProtection="1">
      <alignment horizontal="center"/>
      <protection locked="0"/>
    </xf>
    <xf numFmtId="165" fontId="5" fillId="7" borderId="3" xfId="1" applyNumberFormat="1" applyFont="1" applyFill="1" applyBorder="1" applyAlignment="1" applyProtection="1">
      <alignment horizontal="right" vertical="center" wrapText="1"/>
      <protection locked="0"/>
    </xf>
    <xf numFmtId="165" fontId="7" fillId="3" borderId="1" xfId="1" applyNumberFormat="1" applyFont="1" applyFill="1" applyBorder="1" applyProtection="1">
      <protection locked="0"/>
    </xf>
    <xf numFmtId="165" fontId="7" fillId="4" borderId="1" xfId="1" applyNumberFormat="1" applyFont="1" applyFill="1" applyBorder="1" applyProtection="1">
      <protection locked="0"/>
    </xf>
    <xf numFmtId="165" fontId="5" fillId="0" borderId="1" xfId="1" applyNumberFormat="1" applyFont="1" applyBorder="1" applyProtection="1">
      <protection locked="0"/>
    </xf>
    <xf numFmtId="165" fontId="5" fillId="0" borderId="3" xfId="1" applyNumberFormat="1" applyFont="1" applyBorder="1" applyProtection="1">
      <protection locked="0"/>
    </xf>
    <xf numFmtId="166" fontId="5" fillId="4" borderId="5" xfId="1" applyFont="1" applyFill="1" applyBorder="1" applyAlignment="1" applyProtection="1">
      <alignment vertical="center" wrapText="1"/>
      <protection locked="0"/>
    </xf>
    <xf numFmtId="49" fontId="7" fillId="3" borderId="4" xfId="1" applyNumberFormat="1" applyFont="1" applyFill="1" applyBorder="1" applyAlignment="1" applyProtection="1">
      <alignment horizontal="center" vertical="center"/>
      <protection locked="0"/>
    </xf>
    <xf numFmtId="166" fontId="7" fillId="3" borderId="0" xfId="1" applyFont="1" applyFill="1"/>
    <xf numFmtId="49" fontId="7" fillId="0" borderId="4" xfId="1" applyNumberFormat="1" applyFont="1" applyBorder="1" applyAlignment="1" applyProtection="1">
      <alignment horizontal="center" vertical="center"/>
      <protection locked="0"/>
    </xf>
    <xf numFmtId="49" fontId="5" fillId="0" borderId="9" xfId="1" applyNumberFormat="1" applyFont="1" applyBorder="1" applyAlignment="1" applyProtection="1">
      <alignment horizontal="center" vertical="center"/>
      <protection locked="0"/>
    </xf>
    <xf numFmtId="49" fontId="5" fillId="0" borderId="5" xfId="1" applyNumberFormat="1" applyFont="1" applyBorder="1" applyAlignment="1" applyProtection="1">
      <alignment horizontal="center" vertical="center"/>
      <protection locked="0"/>
    </xf>
    <xf numFmtId="166" fontId="5" fillId="0" borderId="5" xfId="1" applyFont="1" applyBorder="1" applyAlignment="1" applyProtection="1">
      <alignment horizontal="center" vertical="center" wrapText="1"/>
      <protection locked="0"/>
    </xf>
    <xf numFmtId="166" fontId="4" fillId="8" borderId="0" xfId="1" applyFont="1" applyFill="1"/>
    <xf numFmtId="166" fontId="7" fillId="0" borderId="1" xfId="1" applyFont="1" applyBorder="1" applyAlignment="1" applyProtection="1">
      <alignment vertical="center"/>
      <protection locked="0"/>
    </xf>
    <xf numFmtId="165" fontId="7" fillId="9" borderId="1" xfId="1" applyNumberFormat="1" applyFont="1" applyFill="1" applyBorder="1"/>
    <xf numFmtId="166" fontId="5" fillId="10" borderId="0" xfId="1" applyFont="1" applyFill="1" applyProtection="1">
      <protection locked="0"/>
    </xf>
    <xf numFmtId="165" fontId="5" fillId="10" borderId="0" xfId="1" applyNumberFormat="1" applyFont="1" applyFill="1" applyProtection="1">
      <protection locked="0"/>
    </xf>
    <xf numFmtId="166" fontId="5" fillId="10" borderId="0" xfId="1" applyFont="1" applyFill="1"/>
    <xf numFmtId="165" fontId="5" fillId="0" borderId="0" xfId="1" applyNumberFormat="1" applyFont="1" applyProtection="1">
      <protection locked="0"/>
    </xf>
    <xf numFmtId="164" fontId="7" fillId="0" borderId="1" xfId="1" applyNumberFormat="1" applyFont="1" applyBorder="1" applyProtection="1">
      <protection locked="0"/>
    </xf>
    <xf numFmtId="165" fontId="7" fillId="5" borderId="1" xfId="1" applyNumberFormat="1" applyFont="1" applyFill="1" applyBorder="1" applyProtection="1">
      <protection locked="0"/>
    </xf>
    <xf numFmtId="165" fontId="7" fillId="2" borderId="0" xfId="1" applyNumberFormat="1" applyFont="1" applyFill="1" applyProtection="1">
      <protection locked="0"/>
    </xf>
    <xf numFmtId="165" fontId="5" fillId="5" borderId="1" xfId="1" applyNumberFormat="1" applyFont="1" applyFill="1" applyBorder="1" applyProtection="1">
      <protection locked="0"/>
    </xf>
    <xf numFmtId="165" fontId="7" fillId="0" borderId="1" xfId="1" applyNumberFormat="1" applyFont="1" applyBorder="1" applyProtection="1">
      <protection locked="0"/>
    </xf>
    <xf numFmtId="165" fontId="5" fillId="2" borderId="1" xfId="1" applyNumberFormat="1" applyFont="1" applyFill="1" applyBorder="1" applyProtection="1">
      <protection locked="0"/>
    </xf>
    <xf numFmtId="166" fontId="5" fillId="0" borderId="1" xfId="1" applyFont="1" applyBorder="1"/>
    <xf numFmtId="166" fontId="7" fillId="0" borderId="1" xfId="1" applyFont="1" applyBorder="1"/>
    <xf numFmtId="165" fontId="5" fillId="0" borderId="0" xfId="1" applyNumberFormat="1" applyFont="1"/>
    <xf numFmtId="166" fontId="7" fillId="3" borderId="1" xfId="1" applyFont="1" applyFill="1" applyBorder="1" applyProtection="1">
      <protection locked="0"/>
    </xf>
    <xf numFmtId="165" fontId="5" fillId="0" borderId="10" xfId="1" applyNumberFormat="1" applyFont="1" applyBorder="1"/>
    <xf numFmtId="166" fontId="5" fillId="6" borderId="5" xfId="1" applyFont="1" applyFill="1" applyBorder="1" applyAlignment="1" applyProtection="1">
      <alignment vertical="center" wrapText="1"/>
      <protection locked="0"/>
    </xf>
    <xf numFmtId="49" fontId="5" fillId="6" borderId="5" xfId="1" applyNumberFormat="1" applyFont="1" applyFill="1" applyBorder="1" applyAlignment="1" applyProtection="1">
      <alignment vertical="center" wrapText="1"/>
      <protection locked="0"/>
    </xf>
    <xf numFmtId="166" fontId="9" fillId="6" borderId="1" xfId="1" applyFont="1" applyFill="1" applyBorder="1" applyAlignment="1">
      <alignment horizontal="left" vertical="top" wrapText="1"/>
    </xf>
    <xf numFmtId="49" fontId="9" fillId="6" borderId="6" xfId="1" applyNumberFormat="1" applyFont="1" applyFill="1" applyBorder="1" applyAlignment="1">
      <alignment horizontal="left" vertical="top" wrapText="1"/>
    </xf>
    <xf numFmtId="165" fontId="5" fillId="0" borderId="11" xfId="1" applyNumberFormat="1" applyFont="1" applyBorder="1"/>
    <xf numFmtId="166" fontId="5" fillId="10" borderId="1" xfId="1" applyFont="1" applyFill="1" applyBorder="1"/>
    <xf numFmtId="165" fontId="5" fillId="10" borderId="1" xfId="1" applyNumberFormat="1" applyFont="1" applyFill="1" applyBorder="1"/>
    <xf numFmtId="49" fontId="7" fillId="0" borderId="1" xfId="1" applyNumberFormat="1" applyFont="1" applyBorder="1"/>
    <xf numFmtId="49" fontId="7" fillId="3" borderId="1" xfId="1" applyNumberFormat="1" applyFont="1" applyFill="1" applyBorder="1"/>
    <xf numFmtId="166" fontId="7" fillId="3" borderId="1" xfId="1" applyFont="1" applyFill="1" applyBorder="1"/>
    <xf numFmtId="165" fontId="5" fillId="3" borderId="1" xfId="1" applyNumberFormat="1" applyFont="1" applyFill="1" applyBorder="1"/>
    <xf numFmtId="166" fontId="7" fillId="0" borderId="5" xfId="1" applyFont="1" applyBorder="1"/>
    <xf numFmtId="165" fontId="5" fillId="0" borderId="5" xfId="1" applyNumberFormat="1" applyFont="1" applyBorder="1"/>
    <xf numFmtId="165" fontId="5" fillId="0" borderId="12" xfId="1" applyNumberFormat="1" applyFont="1" applyBorder="1"/>
    <xf numFmtId="166" fontId="7" fillId="5" borderId="1" xfId="1" applyFont="1" applyFill="1" applyBorder="1"/>
    <xf numFmtId="49" fontId="7" fillId="5" borderId="1" xfId="1" applyNumberFormat="1" applyFont="1" applyFill="1" applyBorder="1"/>
    <xf numFmtId="165" fontId="7" fillId="5" borderId="1" xfId="1" applyNumberFormat="1" applyFont="1" applyFill="1" applyBorder="1"/>
    <xf numFmtId="166" fontId="7" fillId="5" borderId="5" xfId="1" applyFont="1" applyFill="1" applyBorder="1"/>
    <xf numFmtId="49" fontId="7" fillId="2" borderId="1" xfId="1" applyNumberFormat="1" applyFont="1" applyFill="1" applyBorder="1"/>
    <xf numFmtId="166" fontId="7" fillId="2" borderId="1" xfId="1" applyFont="1" applyFill="1" applyBorder="1"/>
    <xf numFmtId="165" fontId="7" fillId="0" borderId="0" xfId="1" applyNumberFormat="1" applyFont="1"/>
    <xf numFmtId="166" fontId="7" fillId="5" borderId="0" xfId="1" applyFont="1" applyFill="1"/>
    <xf numFmtId="168" fontId="4" fillId="0" borderId="0" xfId="1" applyNumberFormat="1" applyFont="1"/>
    <xf numFmtId="168" fontId="7" fillId="0" borderId="0" xfId="1" applyNumberFormat="1" applyFont="1" applyProtection="1">
      <protection locked="0"/>
    </xf>
    <xf numFmtId="168" fontId="4" fillId="0" borderId="0" xfId="1" applyNumberFormat="1" applyFont="1" applyAlignment="1" applyProtection="1">
      <alignment vertical="center" wrapText="1"/>
      <protection locked="0"/>
    </xf>
    <xf numFmtId="168" fontId="7" fillId="3" borderId="3" xfId="1" applyNumberFormat="1" applyFont="1" applyFill="1" applyBorder="1" applyAlignment="1" applyProtection="1">
      <alignment horizontal="right" vertical="center" wrapText="1"/>
      <protection locked="0"/>
    </xf>
    <xf numFmtId="168" fontId="7" fillId="4" borderId="3" xfId="1" applyNumberFormat="1" applyFont="1" applyFill="1" applyBorder="1" applyAlignment="1" applyProtection="1">
      <alignment horizontal="right" vertical="center" wrapText="1"/>
      <protection locked="0"/>
    </xf>
    <xf numFmtId="168" fontId="5" fillId="4" borderId="3" xfId="1" applyNumberFormat="1" applyFont="1" applyFill="1" applyBorder="1" applyAlignment="1" applyProtection="1">
      <alignment horizontal="right" vertical="center" wrapText="1"/>
      <protection locked="0"/>
    </xf>
    <xf numFmtId="168" fontId="5" fillId="5" borderId="3" xfId="1" applyNumberFormat="1" applyFont="1" applyFill="1" applyBorder="1" applyAlignment="1" applyProtection="1">
      <alignment horizontal="right" vertical="center" wrapText="1"/>
      <protection locked="0"/>
    </xf>
    <xf numFmtId="168" fontId="5" fillId="5" borderId="3" xfId="1" applyNumberFormat="1" applyFont="1" applyFill="1" applyBorder="1" applyAlignment="1">
      <alignment horizontal="right" vertical="center" wrapText="1"/>
    </xf>
    <xf numFmtId="168" fontId="7" fillId="4" borderId="3" xfId="1" applyNumberFormat="1" applyFont="1" applyFill="1" applyBorder="1"/>
    <xf numFmtId="168" fontId="5" fillId="0" borderId="3" xfId="1" applyNumberFormat="1" applyFont="1" applyBorder="1"/>
    <xf numFmtId="168" fontId="7" fillId="0" borderId="3" xfId="1" applyNumberFormat="1" applyFont="1" applyBorder="1" applyAlignment="1">
      <alignment vertical="center" wrapText="1"/>
    </xf>
    <xf numFmtId="168" fontId="5" fillId="0" borderId="1" xfId="1" applyNumberFormat="1" applyFont="1" applyBorder="1" applyAlignment="1">
      <alignment vertical="center" wrapText="1"/>
    </xf>
    <xf numFmtId="168" fontId="7" fillId="0" borderId="1" xfId="1" applyNumberFormat="1" applyFont="1" applyBorder="1" applyAlignment="1">
      <alignment vertical="center" wrapText="1"/>
    </xf>
    <xf numFmtId="168" fontId="5" fillId="2" borderId="3" xfId="1" applyNumberFormat="1" applyFont="1" applyFill="1" applyBorder="1" applyAlignment="1" applyProtection="1">
      <alignment horizontal="right" vertical="center" wrapText="1"/>
      <protection locked="0"/>
    </xf>
    <xf numFmtId="168" fontId="7" fillId="0" borderId="1" xfId="1" applyNumberFormat="1" applyFont="1" applyBorder="1" applyAlignment="1" applyProtection="1">
      <alignment vertical="center" wrapText="1"/>
      <protection locked="0"/>
    </xf>
    <xf numFmtId="168" fontId="5" fillId="5" borderId="3" xfId="1" applyNumberFormat="1" applyFont="1" applyFill="1" applyBorder="1" applyAlignment="1">
      <alignment vertical="center" wrapText="1"/>
    </xf>
    <xf numFmtId="168" fontId="7" fillId="5" borderId="3" xfId="1" applyNumberFormat="1" applyFont="1" applyFill="1" applyBorder="1" applyAlignment="1">
      <alignment vertical="center" wrapText="1"/>
    </xf>
    <xf numFmtId="168" fontId="7" fillId="0" borderId="3" xfId="1" applyNumberFormat="1" applyFont="1" applyBorder="1" applyAlignment="1" applyProtection="1">
      <alignment horizontal="right" vertical="center" wrapText="1"/>
      <protection locked="0"/>
    </xf>
    <xf numFmtId="168" fontId="5" fillId="0" borderId="3" xfId="1" applyNumberFormat="1" applyFont="1" applyBorder="1" applyAlignment="1" applyProtection="1">
      <alignment horizontal="right" vertical="center" wrapText="1"/>
      <protection locked="0"/>
    </xf>
    <xf numFmtId="168" fontId="7" fillId="4" borderId="1" xfId="1" applyNumberFormat="1" applyFont="1" applyFill="1" applyBorder="1" applyAlignment="1">
      <alignment vertical="center" wrapText="1"/>
    </xf>
    <xf numFmtId="168" fontId="7" fillId="3" borderId="1" xfId="1" applyNumberFormat="1" applyFont="1" applyFill="1" applyBorder="1" applyAlignment="1">
      <alignment vertical="center" wrapText="1"/>
    </xf>
    <xf numFmtId="168" fontId="5" fillId="2" borderId="1" xfId="1" applyNumberFormat="1" applyFont="1" applyFill="1" applyBorder="1" applyAlignment="1" applyProtection="1">
      <alignment vertical="center" wrapText="1"/>
      <protection locked="0"/>
    </xf>
    <xf numFmtId="168" fontId="5" fillId="2" borderId="1" xfId="1" applyNumberFormat="1" applyFont="1" applyFill="1" applyBorder="1" applyAlignment="1">
      <alignment vertical="center" wrapText="1"/>
    </xf>
    <xf numFmtId="168" fontId="5" fillId="0" borderId="1" xfId="1" applyNumberFormat="1" applyFont="1" applyBorder="1" applyAlignment="1" applyProtection="1">
      <alignment vertical="center" wrapText="1"/>
      <protection locked="0"/>
    </xf>
    <xf numFmtId="168" fontId="7" fillId="3" borderId="1" xfId="1" applyNumberFormat="1" applyFont="1" applyFill="1" applyBorder="1" applyAlignment="1" applyProtection="1">
      <alignment vertical="center" wrapText="1"/>
      <protection locked="0"/>
    </xf>
    <xf numFmtId="168" fontId="5" fillId="5" borderId="1" xfId="1" applyNumberFormat="1" applyFont="1" applyFill="1" applyBorder="1" applyAlignment="1" applyProtection="1">
      <alignment vertical="center" wrapText="1"/>
      <protection locked="0"/>
    </xf>
    <xf numFmtId="168" fontId="7" fillId="2" borderId="3" xfId="1" applyNumberFormat="1" applyFont="1" applyFill="1" applyBorder="1" applyAlignment="1" applyProtection="1">
      <alignment horizontal="right" vertical="center" wrapText="1"/>
      <protection locked="0"/>
    </xf>
    <xf numFmtId="168" fontId="11" fillId="5" borderId="3" xfId="1" applyNumberFormat="1" applyFont="1" applyFill="1" applyBorder="1" applyAlignment="1" applyProtection="1">
      <alignment horizontal="right" vertical="center" wrapText="1"/>
      <protection locked="0"/>
    </xf>
    <xf numFmtId="168" fontId="7" fillId="5" borderId="3" xfId="1" applyNumberFormat="1" applyFont="1" applyFill="1" applyBorder="1" applyAlignment="1" applyProtection="1">
      <alignment horizontal="right" vertical="center" wrapText="1"/>
      <protection locked="0"/>
    </xf>
    <xf numFmtId="168" fontId="9" fillId="5" borderId="3" xfId="1" applyNumberFormat="1" applyFont="1" applyFill="1" applyBorder="1" applyAlignment="1" applyProtection="1">
      <alignment horizontal="right" vertical="center" wrapText="1"/>
      <protection locked="0"/>
    </xf>
    <xf numFmtId="168" fontId="7" fillId="3" borderId="1" xfId="1" applyNumberFormat="1" applyFont="1" applyFill="1" applyBorder="1"/>
    <xf numFmtId="168" fontId="7" fillId="4" borderId="1" xfId="1" applyNumberFormat="1" applyFont="1" applyFill="1" applyBorder="1"/>
    <xf numFmtId="168" fontId="7" fillId="0" borderId="1" xfId="1" applyNumberFormat="1" applyFont="1" applyBorder="1"/>
    <xf numFmtId="168" fontId="5" fillId="0" borderId="1" xfId="1" applyNumberFormat="1" applyFont="1" applyBorder="1"/>
    <xf numFmtId="168" fontId="5" fillId="5" borderId="1" xfId="1" applyNumberFormat="1" applyFont="1" applyFill="1" applyBorder="1"/>
    <xf numFmtId="168" fontId="5" fillId="2" borderId="1" xfId="1" applyNumberFormat="1" applyFont="1" applyFill="1" applyBorder="1"/>
    <xf numFmtId="168" fontId="7" fillId="4" borderId="1" xfId="1" applyNumberFormat="1" applyFont="1" applyFill="1" applyBorder="1" applyAlignment="1" applyProtection="1">
      <alignment vertical="center" wrapText="1"/>
      <protection locked="0"/>
    </xf>
    <xf numFmtId="168" fontId="7" fillId="3" borderId="1" xfId="1" applyNumberFormat="1" applyFont="1" applyFill="1" applyBorder="1" applyAlignment="1" applyProtection="1">
      <alignment horizontal="right" vertical="center"/>
      <protection locked="0"/>
    </xf>
    <xf numFmtId="168" fontId="5" fillId="5" borderId="1" xfId="1" applyNumberFormat="1" applyFont="1" applyFill="1" applyBorder="1" applyAlignment="1" applyProtection="1">
      <alignment horizontal="right" vertical="center" wrapText="1"/>
      <protection locked="0"/>
    </xf>
    <xf numFmtId="168" fontId="12" fillId="5" borderId="3" xfId="1" applyNumberFormat="1" applyFont="1" applyFill="1" applyBorder="1" applyAlignment="1" applyProtection="1">
      <alignment horizontal="right" vertical="center" wrapText="1"/>
      <protection locked="0"/>
    </xf>
    <xf numFmtId="168" fontId="10" fillId="5" borderId="3" xfId="1" applyNumberFormat="1" applyFont="1" applyFill="1" applyBorder="1" applyAlignment="1" applyProtection="1">
      <alignment horizontal="right" vertical="center" wrapText="1"/>
      <protection locked="0"/>
    </xf>
    <xf numFmtId="168" fontId="5" fillId="0" borderId="3" xfId="1" applyNumberFormat="1" applyFont="1" applyBorder="1" applyAlignment="1">
      <alignment vertical="center" wrapText="1"/>
    </xf>
    <xf numFmtId="168" fontId="5" fillId="5" borderId="1" xfId="1" applyNumberFormat="1" applyFont="1" applyFill="1" applyBorder="1" applyAlignment="1">
      <alignment vertical="center" wrapText="1"/>
    </xf>
    <xf numFmtId="168" fontId="5" fillId="7" borderId="3" xfId="1" applyNumberFormat="1" applyFont="1" applyFill="1" applyBorder="1" applyAlignment="1" applyProtection="1">
      <alignment horizontal="right" vertical="center" wrapText="1"/>
      <protection locked="0"/>
    </xf>
    <xf numFmtId="168" fontId="7" fillId="3" borderId="1" xfId="1" applyNumberFormat="1" applyFont="1" applyFill="1" applyBorder="1" applyProtection="1">
      <protection locked="0"/>
    </xf>
    <xf numFmtId="168" fontId="7" fillId="4" borderId="1" xfId="1" applyNumberFormat="1" applyFont="1" applyFill="1" applyBorder="1" applyProtection="1">
      <protection locked="0"/>
    </xf>
    <xf numFmtId="168" fontId="5" fillId="0" borderId="1" xfId="1" applyNumberFormat="1" applyFont="1" applyBorder="1" applyProtection="1">
      <protection locked="0"/>
    </xf>
    <xf numFmtId="168" fontId="5" fillId="0" borderId="3" xfId="1" applyNumberFormat="1" applyFont="1" applyBorder="1" applyProtection="1">
      <protection locked="0"/>
    </xf>
    <xf numFmtId="168" fontId="7" fillId="3" borderId="1" xfId="1" applyNumberFormat="1" applyFont="1" applyFill="1" applyBorder="1" applyAlignment="1" applyProtection="1">
      <alignment horizontal="right" vertical="center" wrapText="1"/>
      <protection locked="0"/>
    </xf>
    <xf numFmtId="168" fontId="7" fillId="0" borderId="1" xfId="1" applyNumberFormat="1" applyFont="1" applyBorder="1" applyAlignment="1" applyProtection="1">
      <alignment horizontal="right" vertical="center" wrapText="1"/>
      <protection locked="0"/>
    </xf>
    <xf numFmtId="168" fontId="7" fillId="9" borderId="1" xfId="1" applyNumberFormat="1" applyFont="1" applyFill="1" applyBorder="1"/>
    <xf numFmtId="168" fontId="5" fillId="10" borderId="0" xfId="1" applyNumberFormat="1" applyFont="1" applyFill="1" applyProtection="1">
      <protection locked="0"/>
    </xf>
    <xf numFmtId="168" fontId="5" fillId="0" borderId="0" xfId="1" applyNumberFormat="1" applyFont="1" applyProtection="1">
      <protection locked="0"/>
    </xf>
    <xf numFmtId="168" fontId="7" fillId="5" borderId="1" xfId="1" applyNumberFormat="1" applyFont="1" applyFill="1" applyBorder="1" applyProtection="1">
      <protection locked="0"/>
    </xf>
    <xf numFmtId="168" fontId="5" fillId="5" borderId="1" xfId="1" applyNumberFormat="1" applyFont="1" applyFill="1" applyBorder="1" applyProtection="1">
      <protection locked="0"/>
    </xf>
    <xf numFmtId="168" fontId="5" fillId="2" borderId="1" xfId="1" applyNumberFormat="1" applyFont="1" applyFill="1" applyBorder="1" applyProtection="1">
      <protection locked="0"/>
    </xf>
    <xf numFmtId="168" fontId="7" fillId="0" borderId="1" xfId="1" applyNumberFormat="1" applyFont="1" applyBorder="1" applyProtection="1">
      <protection locked="0"/>
    </xf>
    <xf numFmtId="168" fontId="5" fillId="0" borderId="0" xfId="1" applyNumberFormat="1" applyFont="1"/>
    <xf numFmtId="168" fontId="5" fillId="0" borderId="10" xfId="1" applyNumberFormat="1" applyFont="1" applyBorder="1"/>
    <xf numFmtId="168" fontId="5" fillId="0" borderId="11" xfId="1" applyNumberFormat="1" applyFont="1" applyBorder="1"/>
    <xf numFmtId="168" fontId="5" fillId="10" borderId="1" xfId="1" applyNumberFormat="1" applyFont="1" applyFill="1" applyBorder="1"/>
    <xf numFmtId="168" fontId="5" fillId="3" borderId="1" xfId="1" applyNumberFormat="1" applyFont="1" applyFill="1" applyBorder="1"/>
    <xf numFmtId="168" fontId="5" fillId="0" borderId="5" xfId="1" applyNumberFormat="1" applyFont="1" applyBorder="1"/>
    <xf numFmtId="168" fontId="5" fillId="0" borderId="12" xfId="1" applyNumberFormat="1" applyFont="1" applyBorder="1"/>
    <xf numFmtId="168" fontId="7" fillId="5" borderId="1" xfId="1" applyNumberFormat="1" applyFont="1" applyFill="1" applyBorder="1"/>
    <xf numFmtId="168" fontId="7" fillId="0" borderId="0" xfId="1" applyNumberFormat="1" applyFont="1"/>
    <xf numFmtId="168" fontId="7" fillId="5" borderId="0" xfId="1" applyNumberFormat="1" applyFont="1" applyFill="1"/>
    <xf numFmtId="0" fontId="14" fillId="0" borderId="13" xfId="0" applyFont="1" applyBorder="1" applyAlignment="1" applyProtection="1">
      <alignment horizontal="center" vertical="center" wrapText="1"/>
      <protection locked="0"/>
    </xf>
    <xf numFmtId="165" fontId="14" fillId="11" borderId="14" xfId="0" applyNumberFormat="1" applyFont="1" applyFill="1" applyBorder="1" applyAlignment="1" applyProtection="1">
      <alignment horizontal="right" vertical="center" wrapText="1"/>
      <protection locked="0"/>
    </xf>
    <xf numFmtId="165" fontId="14" fillId="12" borderId="14" xfId="0" applyNumberFormat="1" applyFont="1" applyFill="1" applyBorder="1" applyAlignment="1" applyProtection="1">
      <alignment horizontal="right" vertical="center" wrapText="1"/>
      <protection locked="0"/>
    </xf>
    <xf numFmtId="165" fontId="15" fillId="12" borderId="14" xfId="0" applyNumberFormat="1" applyFont="1" applyFill="1" applyBorder="1" applyAlignment="1" applyProtection="1">
      <alignment horizontal="right" vertical="center" wrapText="1"/>
      <protection locked="0"/>
    </xf>
    <xf numFmtId="165" fontId="15" fillId="13" borderId="14" xfId="0" applyNumberFormat="1" applyFont="1" applyFill="1" applyBorder="1" applyAlignment="1" applyProtection="1">
      <alignment horizontal="right" vertical="center" wrapText="1"/>
      <protection locked="0"/>
    </xf>
    <xf numFmtId="165" fontId="15" fillId="13" borderId="14" xfId="0" applyNumberFormat="1" applyFont="1" applyFill="1" applyBorder="1" applyAlignment="1">
      <alignment horizontal="right" vertical="center" wrapText="1"/>
    </xf>
    <xf numFmtId="165" fontId="14" fillId="12" borderId="14" xfId="0" applyNumberFormat="1" applyFont="1" applyFill="1" applyBorder="1"/>
    <xf numFmtId="165" fontId="15" fillId="0" borderId="14" xfId="0" applyNumberFormat="1" applyFont="1" applyBorder="1"/>
    <xf numFmtId="165" fontId="14" fillId="0" borderId="14" xfId="0" applyNumberFormat="1" applyFont="1" applyBorder="1" applyAlignment="1">
      <alignment vertical="center" wrapText="1"/>
    </xf>
    <xf numFmtId="165" fontId="15" fillId="0" borderId="13" xfId="0" applyNumberFormat="1" applyFont="1" applyBorder="1" applyAlignment="1">
      <alignment vertical="center" wrapText="1"/>
    </xf>
    <xf numFmtId="165" fontId="14" fillId="0" borderId="13" xfId="0" applyNumberFormat="1" applyFont="1" applyBorder="1" applyAlignment="1">
      <alignment vertical="center" wrapText="1"/>
    </xf>
    <xf numFmtId="165" fontId="15" fillId="14" borderId="14" xfId="0" applyNumberFormat="1" applyFont="1" applyFill="1" applyBorder="1" applyAlignment="1" applyProtection="1">
      <alignment horizontal="right" vertical="center" wrapText="1"/>
      <protection locked="0"/>
    </xf>
    <xf numFmtId="165" fontId="14" fillId="0" borderId="13" xfId="0" applyNumberFormat="1" applyFont="1" applyBorder="1" applyAlignment="1" applyProtection="1">
      <alignment vertical="center" wrapText="1"/>
      <protection locked="0"/>
    </xf>
    <xf numFmtId="165" fontId="15" fillId="13" borderId="14" xfId="0" applyNumberFormat="1" applyFont="1" applyFill="1" applyBorder="1" applyAlignment="1">
      <alignment vertical="center" wrapText="1"/>
    </xf>
    <xf numFmtId="165" fontId="14" fillId="13" borderId="14" xfId="0" applyNumberFormat="1" applyFont="1" applyFill="1" applyBorder="1" applyAlignment="1">
      <alignment vertical="center" wrapText="1"/>
    </xf>
    <xf numFmtId="165" fontId="14" fillId="0" borderId="14" xfId="0" applyNumberFormat="1" applyFont="1" applyBorder="1" applyAlignment="1" applyProtection="1">
      <alignment horizontal="right" vertical="center" wrapText="1"/>
      <protection locked="0"/>
    </xf>
    <xf numFmtId="165" fontId="15" fillId="0" borderId="14" xfId="0" applyNumberFormat="1" applyFont="1" applyBorder="1" applyAlignment="1" applyProtection="1">
      <alignment horizontal="right" vertical="center" wrapText="1"/>
      <protection locked="0"/>
    </xf>
    <xf numFmtId="165" fontId="14" fillId="12" borderId="13" xfId="0" applyNumberFormat="1" applyFont="1" applyFill="1" applyBorder="1" applyAlignment="1">
      <alignment vertical="center" wrapText="1"/>
    </xf>
    <xf numFmtId="165" fontId="15" fillId="15" borderId="14" xfId="0" applyNumberFormat="1" applyFont="1" applyFill="1" applyBorder="1" applyAlignment="1" applyProtection="1">
      <alignment horizontal="right" vertical="center" wrapText="1"/>
      <protection locked="0"/>
    </xf>
    <xf numFmtId="165" fontId="15" fillId="16" borderId="14" xfId="0" applyNumberFormat="1" applyFont="1" applyFill="1" applyBorder="1" applyAlignment="1" applyProtection="1">
      <alignment horizontal="right" vertical="center" wrapText="1"/>
      <protection locked="0"/>
    </xf>
    <xf numFmtId="165" fontId="14" fillId="11" borderId="13" xfId="0" applyNumberFormat="1" applyFont="1" applyFill="1" applyBorder="1" applyAlignment="1">
      <alignment vertical="center" wrapText="1"/>
    </xf>
    <xf numFmtId="165" fontId="10" fillId="14" borderId="13" xfId="0" applyNumberFormat="1" applyFont="1" applyFill="1" applyBorder="1" applyAlignment="1" applyProtection="1">
      <alignment vertical="center" wrapText="1"/>
      <protection locked="0"/>
    </xf>
    <xf numFmtId="165" fontId="15" fillId="14" borderId="13" xfId="0" applyNumberFormat="1" applyFont="1" applyFill="1" applyBorder="1" applyAlignment="1" applyProtection="1">
      <alignment vertical="center" wrapText="1"/>
      <protection locked="0"/>
    </xf>
    <xf numFmtId="165" fontId="15" fillId="14" borderId="13" xfId="0" applyNumberFormat="1" applyFont="1" applyFill="1" applyBorder="1" applyAlignment="1">
      <alignment vertical="center" wrapText="1"/>
    </xf>
    <xf numFmtId="165" fontId="15" fillId="0" borderId="13" xfId="0" applyNumberFormat="1" applyFont="1" applyBorder="1" applyAlignment="1" applyProtection="1">
      <alignment vertical="center" wrapText="1"/>
      <protection locked="0"/>
    </xf>
    <xf numFmtId="165" fontId="10" fillId="14" borderId="14" xfId="0" applyNumberFormat="1" applyFont="1" applyFill="1" applyBorder="1" applyAlignment="1" applyProtection="1">
      <alignment horizontal="right" vertical="center" wrapText="1"/>
      <protection locked="0"/>
    </xf>
    <xf numFmtId="165" fontId="14" fillId="11" borderId="13" xfId="0" applyNumberFormat="1" applyFont="1" applyFill="1" applyBorder="1" applyAlignment="1" applyProtection="1">
      <alignment vertical="center" wrapText="1"/>
      <protection locked="0"/>
    </xf>
    <xf numFmtId="165" fontId="15" fillId="13" borderId="13" xfId="0" applyNumberFormat="1" applyFont="1" applyFill="1" applyBorder="1" applyAlignment="1" applyProtection="1">
      <alignment vertical="center" wrapText="1"/>
      <protection locked="0"/>
    </xf>
    <xf numFmtId="165" fontId="10" fillId="13" borderId="13" xfId="0" applyNumberFormat="1" applyFont="1" applyFill="1" applyBorder="1" applyAlignment="1" applyProtection="1">
      <alignment vertical="center" wrapText="1"/>
      <protection locked="0"/>
    </xf>
    <xf numFmtId="165" fontId="14" fillId="14" borderId="14" xfId="0" applyNumberFormat="1" applyFont="1" applyFill="1" applyBorder="1" applyAlignment="1" applyProtection="1">
      <alignment horizontal="right" vertical="center" wrapText="1"/>
      <protection locked="0"/>
    </xf>
    <xf numFmtId="165" fontId="14" fillId="13" borderId="14" xfId="0" applyNumberFormat="1" applyFont="1" applyFill="1" applyBorder="1" applyAlignment="1" applyProtection="1">
      <alignment horizontal="right" vertical="center" wrapText="1"/>
      <protection locked="0"/>
    </xf>
    <xf numFmtId="165" fontId="14" fillId="11" borderId="13" xfId="0" applyNumberFormat="1" applyFont="1" applyFill="1" applyBorder="1"/>
    <xf numFmtId="165" fontId="14" fillId="12" borderId="13" xfId="0" applyNumberFormat="1" applyFont="1" applyFill="1" applyBorder="1"/>
    <xf numFmtId="165" fontId="14" fillId="0" borderId="13" xfId="0" applyNumberFormat="1" applyFont="1" applyBorder="1"/>
    <xf numFmtId="165" fontId="15" fillId="0" borderId="13" xfId="0" applyNumberFormat="1" applyFont="1" applyBorder="1"/>
    <xf numFmtId="165" fontId="15" fillId="13" borderId="13" xfId="0" applyNumberFormat="1" applyFont="1" applyFill="1" applyBorder="1"/>
    <xf numFmtId="165" fontId="15" fillId="14" borderId="13" xfId="0" applyNumberFormat="1" applyFont="1" applyFill="1" applyBorder="1"/>
    <xf numFmtId="165" fontId="10" fillId="13" borderId="14" xfId="0" applyNumberFormat="1" applyFont="1" applyFill="1" applyBorder="1" applyAlignment="1" applyProtection="1">
      <alignment horizontal="right" vertical="center" wrapText="1"/>
      <protection locked="0"/>
    </xf>
    <xf numFmtId="165" fontId="14" fillId="12" borderId="13" xfId="0" applyNumberFormat="1" applyFont="1" applyFill="1" applyBorder="1" applyAlignment="1" applyProtection="1">
      <alignment vertical="center" wrapText="1"/>
      <protection locked="0"/>
    </xf>
    <xf numFmtId="165" fontId="14" fillId="11" borderId="13" xfId="0" applyNumberFormat="1" applyFont="1" applyFill="1" applyBorder="1" applyAlignment="1" applyProtection="1">
      <alignment horizontal="right" vertical="center"/>
      <protection locked="0"/>
    </xf>
    <xf numFmtId="165" fontId="15" fillId="13" borderId="13" xfId="0" applyNumberFormat="1" applyFont="1" applyFill="1" applyBorder="1" applyAlignment="1" applyProtection="1">
      <alignment horizontal="right" vertical="center" wrapText="1"/>
      <protection locked="0"/>
    </xf>
    <xf numFmtId="165" fontId="5" fillId="13" borderId="14" xfId="0" applyNumberFormat="1" applyFont="1" applyFill="1" applyBorder="1" applyAlignment="1" applyProtection="1">
      <alignment horizontal="right" vertical="center" wrapText="1"/>
      <protection locked="0"/>
    </xf>
    <xf numFmtId="165" fontId="15" fillId="0" borderId="14" xfId="0" applyNumberFormat="1" applyFont="1" applyBorder="1" applyAlignment="1">
      <alignment vertical="center" wrapText="1"/>
    </xf>
    <xf numFmtId="165" fontId="15" fillId="13" borderId="13" xfId="0" applyNumberFormat="1" applyFont="1" applyFill="1" applyBorder="1" applyAlignment="1">
      <alignment vertical="center" wrapText="1"/>
    </xf>
    <xf numFmtId="165" fontId="15" fillId="17" borderId="14" xfId="0" applyNumberFormat="1" applyFont="1" applyFill="1" applyBorder="1" applyAlignment="1" applyProtection="1">
      <alignment horizontal="right" vertical="center" wrapText="1"/>
      <protection locked="0"/>
    </xf>
    <xf numFmtId="165" fontId="14" fillId="11" borderId="13" xfId="0" applyNumberFormat="1" applyFont="1" applyFill="1" applyBorder="1" applyProtection="1">
      <protection locked="0"/>
    </xf>
    <xf numFmtId="165" fontId="14" fillId="12" borderId="13" xfId="0" applyNumberFormat="1" applyFont="1" applyFill="1" applyBorder="1" applyProtection="1">
      <protection locked="0"/>
    </xf>
    <xf numFmtId="165" fontId="15" fillId="0" borderId="13" xfId="0" applyNumberFormat="1" applyFont="1" applyBorder="1" applyProtection="1">
      <protection locked="0"/>
    </xf>
    <xf numFmtId="165" fontId="15" fillId="0" borderId="14" xfId="0" applyNumberFormat="1" applyFont="1" applyBorder="1" applyProtection="1">
      <protection locked="0"/>
    </xf>
    <xf numFmtId="165" fontId="14" fillId="11" borderId="13" xfId="0" applyNumberFormat="1" applyFont="1" applyFill="1" applyBorder="1" applyAlignment="1" applyProtection="1">
      <alignment horizontal="right" vertical="center" wrapText="1"/>
      <protection locked="0"/>
    </xf>
    <xf numFmtId="165" fontId="14" fillId="0" borderId="13" xfId="0" applyNumberFormat="1" applyFont="1" applyBorder="1" applyAlignment="1" applyProtection="1">
      <alignment horizontal="right" vertical="center" wrapText="1"/>
      <protection locked="0"/>
    </xf>
    <xf numFmtId="165" fontId="15" fillId="18" borderId="14" xfId="0" applyNumberFormat="1" applyFont="1" applyFill="1" applyBorder="1" applyAlignment="1" applyProtection="1">
      <alignment horizontal="right" vertical="center" wrapText="1"/>
      <protection locked="0"/>
    </xf>
    <xf numFmtId="165" fontId="15" fillId="0" borderId="0" xfId="0" applyNumberFormat="1" applyFont="1" applyProtection="1">
      <protection locked="0"/>
    </xf>
    <xf numFmtId="165" fontId="14" fillId="13" borderId="15" xfId="0" applyNumberFormat="1" applyFont="1" applyFill="1" applyBorder="1" applyProtection="1">
      <protection locked="0"/>
    </xf>
    <xf numFmtId="165" fontId="14" fillId="13" borderId="16" xfId="0" applyNumberFormat="1" applyFont="1" applyFill="1" applyBorder="1" applyProtection="1">
      <protection locked="0"/>
    </xf>
    <xf numFmtId="165" fontId="15" fillId="13" borderId="13" xfId="0" applyNumberFormat="1" applyFont="1" applyFill="1" applyBorder="1" applyProtection="1">
      <protection locked="0"/>
    </xf>
    <xf numFmtId="165" fontId="15" fillId="14" borderId="13" xfId="0" applyNumberFormat="1" applyFont="1" applyFill="1" applyBorder="1" applyProtection="1">
      <protection locked="0"/>
    </xf>
    <xf numFmtId="165" fontId="14" fillId="0" borderId="13" xfId="0" applyNumberFormat="1" applyFont="1" applyBorder="1" applyProtection="1">
      <protection locked="0"/>
    </xf>
    <xf numFmtId="165" fontId="14" fillId="0" borderId="17" xfId="0" applyNumberFormat="1" applyFont="1" applyBorder="1"/>
    <xf numFmtId="165" fontId="15" fillId="0" borderId="0" xfId="0" applyNumberFormat="1" applyFont="1"/>
    <xf numFmtId="165" fontId="14" fillId="11" borderId="15" xfId="0" applyNumberFormat="1" applyFont="1" applyFill="1" applyBorder="1" applyProtection="1">
      <protection locked="0"/>
    </xf>
    <xf numFmtId="165" fontId="14" fillId="11" borderId="16" xfId="0" applyNumberFormat="1" applyFont="1" applyFill="1" applyBorder="1" applyProtection="1">
      <protection locked="0"/>
    </xf>
    <xf numFmtId="165" fontId="14" fillId="0" borderId="18" xfId="0" applyNumberFormat="1" applyFont="1" applyBorder="1" applyProtection="1">
      <protection locked="0"/>
    </xf>
    <xf numFmtId="165" fontId="15" fillId="0" borderId="18" xfId="0" applyNumberFormat="1" applyFont="1" applyBorder="1"/>
    <xf numFmtId="165" fontId="15" fillId="0" borderId="19" xfId="0" applyNumberFormat="1" applyFont="1" applyBorder="1"/>
    <xf numFmtId="0" fontId="15" fillId="0" borderId="0" xfId="0" applyFont="1"/>
    <xf numFmtId="0" fontId="15" fillId="0" borderId="13" xfId="0" applyFont="1" applyBorder="1"/>
    <xf numFmtId="165" fontId="15" fillId="19" borderId="13" xfId="0" applyNumberFormat="1" applyFont="1" applyFill="1" applyBorder="1"/>
    <xf numFmtId="165" fontId="15" fillId="19" borderId="18" xfId="0" applyNumberFormat="1" applyFont="1" applyFill="1" applyBorder="1"/>
    <xf numFmtId="165" fontId="15" fillId="11" borderId="13" xfId="0" applyNumberFormat="1" applyFont="1" applyFill="1" applyBorder="1"/>
    <xf numFmtId="165" fontId="15" fillId="11" borderId="18" xfId="0" applyNumberFormat="1" applyFont="1" applyFill="1" applyBorder="1"/>
    <xf numFmtId="165" fontId="15" fillId="0" borderId="20" xfId="0" applyNumberFormat="1" applyFont="1" applyBorder="1"/>
    <xf numFmtId="165" fontId="15" fillId="0" borderId="21" xfId="0" applyNumberFormat="1" applyFont="1" applyBorder="1"/>
    <xf numFmtId="165" fontId="14" fillId="20" borderId="13" xfId="0" applyNumberFormat="1" applyFont="1" applyFill="1" applyBorder="1"/>
    <xf numFmtId="165" fontId="14" fillId="20" borderId="18" xfId="0" applyNumberFormat="1" applyFont="1" applyFill="1" applyBorder="1"/>
    <xf numFmtId="165" fontId="15" fillId="14" borderId="18" xfId="0" applyNumberFormat="1" applyFont="1" applyFill="1" applyBorder="1"/>
    <xf numFmtId="0" fontId="14" fillId="0" borderId="0" xfId="0" applyFont="1"/>
    <xf numFmtId="0" fontId="14" fillId="20" borderId="0" xfId="0" applyFont="1" applyFill="1"/>
    <xf numFmtId="49" fontId="15" fillId="0" borderId="13" xfId="0" applyNumberFormat="1" applyFont="1" applyBorder="1" applyAlignment="1" applyProtection="1">
      <alignment vertical="center" wrapText="1"/>
      <protection locked="0"/>
    </xf>
    <xf numFmtId="0" fontId="15" fillId="0" borderId="22" xfId="0" applyFont="1" applyBorder="1" applyAlignment="1" applyProtection="1">
      <alignment vertical="center" wrapText="1"/>
      <protection locked="0"/>
    </xf>
    <xf numFmtId="49" fontId="14" fillId="0" borderId="23" xfId="0" applyNumberFormat="1" applyFont="1" applyBorder="1" applyAlignment="1" applyProtection="1">
      <alignment horizontal="center" vertical="center"/>
      <protection locked="0"/>
    </xf>
    <xf numFmtId="49" fontId="15" fillId="0" borderId="13" xfId="0" applyNumberFormat="1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166" fontId="4" fillId="0" borderId="0" xfId="1" applyFont="1" applyAlignment="1">
      <alignment wrapText="1"/>
    </xf>
    <xf numFmtId="166" fontId="6" fillId="0" borderId="0" xfId="1" applyFont="1" applyAlignment="1">
      <alignment wrapText="1"/>
    </xf>
    <xf numFmtId="166" fontId="4" fillId="0" borderId="0" xfId="1" applyFont="1" applyAlignment="1" applyProtection="1">
      <alignment horizontal="center" wrapText="1"/>
      <protection locked="0"/>
    </xf>
    <xf numFmtId="166" fontId="5" fillId="0" borderId="3" xfId="1" applyFont="1" applyBorder="1" applyAlignment="1" applyProtection="1">
      <alignment wrapText="1"/>
      <protection locked="0"/>
    </xf>
    <xf numFmtId="166" fontId="7" fillId="4" borderId="1" xfId="1" applyFont="1" applyFill="1" applyBorder="1" applyAlignment="1" applyProtection="1">
      <alignment horizontal="left" wrapText="1"/>
      <protection locked="0"/>
    </xf>
    <xf numFmtId="166" fontId="7" fillId="4" borderId="3" xfId="1" applyFont="1" applyFill="1" applyBorder="1" applyAlignment="1" applyProtection="1">
      <alignment wrapText="1"/>
      <protection locked="0"/>
    </xf>
    <xf numFmtId="166" fontId="7" fillId="3" borderId="1" xfId="1" applyFont="1" applyFill="1" applyBorder="1" applyAlignment="1" applyProtection="1">
      <alignment horizontal="center" wrapText="1"/>
      <protection locked="0"/>
    </xf>
    <xf numFmtId="166" fontId="7" fillId="4" borderId="1" xfId="1" applyFont="1" applyFill="1" applyBorder="1" applyAlignment="1" applyProtection="1">
      <alignment horizontal="center" wrapText="1"/>
      <protection locked="0"/>
    </xf>
    <xf numFmtId="166" fontId="7" fillId="0" borderId="10" xfId="1" applyFont="1" applyBorder="1" applyAlignment="1" applyProtection="1">
      <alignment vertical="center" wrapText="1"/>
      <protection locked="0"/>
    </xf>
    <xf numFmtId="166" fontId="5" fillId="10" borderId="0" xfId="1" applyFont="1" applyFill="1" applyAlignment="1" applyProtection="1">
      <alignment wrapText="1"/>
      <protection locked="0"/>
    </xf>
    <xf numFmtId="166" fontId="5" fillId="0" borderId="0" xfId="1" applyFont="1" applyAlignment="1" applyProtection="1">
      <alignment wrapText="1"/>
      <protection locked="0"/>
    </xf>
    <xf numFmtId="166" fontId="7" fillId="0" borderId="1" xfId="1" applyFont="1" applyBorder="1" applyAlignment="1" applyProtection="1">
      <alignment wrapText="1"/>
      <protection locked="0"/>
    </xf>
    <xf numFmtId="166" fontId="5" fillId="0" borderId="0" xfId="1" applyFont="1" applyAlignment="1">
      <alignment wrapText="1"/>
    </xf>
    <xf numFmtId="49" fontId="5" fillId="0" borderId="1" xfId="1" applyNumberFormat="1" applyFont="1" applyBorder="1" applyAlignment="1" applyProtection="1">
      <alignment horizontal="center" vertical="center" wrapText="1"/>
      <protection locked="0"/>
    </xf>
    <xf numFmtId="166" fontId="8" fillId="2" borderId="0" xfId="1" applyFont="1" applyFill="1" applyAlignment="1" applyProtection="1">
      <alignment horizontal="center"/>
      <protection locked="0"/>
    </xf>
    <xf numFmtId="166" fontId="7" fillId="0" borderId="0" xfId="1" applyFont="1" applyAlignment="1" applyProtection="1">
      <alignment horizontal="center"/>
      <protection locked="0"/>
    </xf>
    <xf numFmtId="166" fontId="7" fillId="0" borderId="0" xfId="1" applyFont="1" applyAlignment="1" applyProtection="1">
      <alignment horizontal="right"/>
      <protection locked="0"/>
    </xf>
    <xf numFmtId="166" fontId="7" fillId="0" borderId="1" xfId="1" applyFont="1" applyBorder="1" applyAlignment="1" applyProtection="1">
      <alignment horizontal="center" vertical="center" wrapText="1"/>
      <protection locked="0"/>
    </xf>
    <xf numFmtId="166" fontId="7" fillId="0" borderId="1" xfId="1" applyFont="1" applyBorder="1" applyAlignment="1" applyProtection="1">
      <alignment horizontal="center" vertical="center"/>
      <protection locked="0"/>
    </xf>
    <xf numFmtId="168" fontId="7" fillId="0" borderId="1" xfId="1" applyNumberFormat="1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  <cellStyle name="Обычный_Свод  бюджетов поселений потребность 2015 для ДФБП 30.10.14 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30"/>
  <sheetViews>
    <sheetView tabSelected="1" view="pageBreakPreview" zoomScale="80" zoomScaleNormal="60" zoomScaleSheetLayoutView="80" workbookViewId="0">
      <selection activeCell="A60" sqref="A51:XFD60"/>
    </sheetView>
  </sheetViews>
  <sheetFormatPr defaultRowHeight="15" outlineLevelRow="1" x14ac:dyDescent="0.25"/>
  <cols>
    <col min="1" max="1" width="39" style="353" customWidth="1"/>
    <col min="2" max="2" width="11" style="2" hidden="1" customWidth="1"/>
    <col min="3" max="3" width="6.5" style="2" customWidth="1"/>
    <col min="4" max="4" width="3.875" style="2" customWidth="1"/>
    <col min="5" max="5" width="3.25" style="2" customWidth="1"/>
    <col min="6" max="6" width="18.75" style="2" customWidth="1"/>
    <col min="7" max="7" width="5.75" style="2" customWidth="1"/>
    <col min="8" max="8" width="5.125" style="2" customWidth="1"/>
    <col min="9" max="9" width="16.875" style="248" hidden="1" customWidth="1"/>
    <col min="10" max="10" width="0.125" style="2" hidden="1" customWidth="1"/>
    <col min="11" max="11" width="16.75" style="2" hidden="1" customWidth="1"/>
    <col min="12" max="12" width="15.75" style="2" customWidth="1"/>
    <col min="13" max="13" width="14.375" style="2" customWidth="1"/>
    <col min="14" max="14" width="17" style="2" customWidth="1"/>
    <col min="15" max="15" width="10.5" style="2" hidden="1" customWidth="1"/>
    <col min="16" max="16" width="8.5" style="2" hidden="1" customWidth="1"/>
    <col min="17" max="17" width="10.5" style="2" customWidth="1"/>
    <col min="18" max="1024" width="8.5" style="2" customWidth="1"/>
  </cols>
  <sheetData>
    <row r="1" spans="1:14" x14ac:dyDescent="0.25">
      <c r="A1" s="341"/>
      <c r="B1" s="1"/>
      <c r="C1" s="1"/>
      <c r="D1" s="1"/>
      <c r="E1" s="1"/>
      <c r="F1" s="1"/>
      <c r="G1" s="1"/>
      <c r="H1" s="1"/>
      <c r="I1" s="191" t="s">
        <v>0</v>
      </c>
      <c r="J1" s="1"/>
    </row>
    <row r="2" spans="1:14" ht="1.5" customHeight="1" x14ac:dyDescent="0.25">
      <c r="A2" s="342" t="s">
        <v>1</v>
      </c>
      <c r="I2" s="191" t="s">
        <v>2</v>
      </c>
      <c r="J2" s="1"/>
      <c r="K2" s="1"/>
      <c r="L2" s="1"/>
      <c r="M2" s="1"/>
    </row>
    <row r="3" spans="1:14" ht="25.5" customHeight="1" x14ac:dyDescent="0.25">
      <c r="A3" s="343"/>
      <c r="B3" s="3"/>
      <c r="C3" s="3"/>
      <c r="D3" s="3"/>
      <c r="E3" s="3"/>
      <c r="F3" s="3"/>
      <c r="G3" s="3"/>
      <c r="H3" s="3"/>
      <c r="I3" s="192"/>
      <c r="J3" s="4"/>
      <c r="K3" s="4"/>
      <c r="L3" s="4"/>
      <c r="M3" s="4"/>
    </row>
    <row r="4" spans="1:14" ht="18.75" x14ac:dyDescent="0.3">
      <c r="A4" s="355" t="s">
        <v>3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</row>
    <row r="5" spans="1:14" ht="25.5" customHeight="1" x14ac:dyDescent="0.25">
      <c r="A5" s="356" t="s">
        <v>4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</row>
    <row r="6" spans="1:14" ht="12.75" customHeight="1" x14ac:dyDescent="0.25">
      <c r="A6" s="357" t="s">
        <v>5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</row>
    <row r="7" spans="1:14" ht="36.75" customHeight="1" x14ac:dyDescent="0.25">
      <c r="A7" s="358" t="s">
        <v>6</v>
      </c>
      <c r="B7" s="6" t="s">
        <v>7</v>
      </c>
      <c r="C7" s="358" t="s">
        <v>8</v>
      </c>
      <c r="D7" s="358"/>
      <c r="E7" s="358"/>
      <c r="F7" s="358"/>
      <c r="G7" s="358"/>
      <c r="H7" s="358"/>
      <c r="I7" s="193" t="s">
        <v>9</v>
      </c>
      <c r="J7" s="7"/>
      <c r="K7" s="8" t="s">
        <v>10</v>
      </c>
      <c r="L7" s="9"/>
      <c r="M7" s="9"/>
    </row>
    <row r="8" spans="1:14" ht="19.5" customHeight="1" x14ac:dyDescent="0.25">
      <c r="A8" s="358"/>
      <c r="B8" s="6" t="s">
        <v>7</v>
      </c>
      <c r="C8" s="358" t="s">
        <v>11</v>
      </c>
      <c r="D8" s="359" t="s">
        <v>12</v>
      </c>
      <c r="E8" s="359" t="s">
        <v>13</v>
      </c>
      <c r="F8" s="359" t="s">
        <v>14</v>
      </c>
      <c r="G8" s="359" t="s">
        <v>15</v>
      </c>
      <c r="H8" s="358" t="s">
        <v>16</v>
      </c>
      <c r="I8" s="360" t="s">
        <v>17</v>
      </c>
      <c r="J8" s="358" t="s">
        <v>18</v>
      </c>
      <c r="K8" s="358" t="s">
        <v>19</v>
      </c>
      <c r="L8" s="361" t="s">
        <v>20</v>
      </c>
      <c r="M8" s="361"/>
      <c r="N8" s="361"/>
    </row>
    <row r="9" spans="1:14" ht="28.5" customHeight="1" x14ac:dyDescent="0.25">
      <c r="A9" s="358"/>
      <c r="B9" s="6"/>
      <c r="C9" s="358"/>
      <c r="D9" s="359"/>
      <c r="E9" s="359"/>
      <c r="F9" s="359"/>
      <c r="G9" s="359"/>
      <c r="H9" s="358"/>
      <c r="I9" s="360"/>
      <c r="J9" s="358"/>
      <c r="K9" s="358"/>
      <c r="L9" s="258">
        <v>2024</v>
      </c>
      <c r="M9" s="258">
        <v>2025</v>
      </c>
      <c r="N9" s="258">
        <v>2026</v>
      </c>
    </row>
    <row r="10" spans="1:14" ht="30.75" customHeight="1" x14ac:dyDescent="0.25">
      <c r="A10" s="10" t="s">
        <v>21</v>
      </c>
      <c r="B10" s="11"/>
      <c r="C10" s="12" t="s">
        <v>22</v>
      </c>
      <c r="D10" s="13" t="s">
        <v>23</v>
      </c>
      <c r="E10" s="13" t="s">
        <v>24</v>
      </c>
      <c r="F10" s="13"/>
      <c r="G10" s="13"/>
      <c r="H10" s="11"/>
      <c r="I10" s="194">
        <f t="shared" ref="I10:N10" si="0">I11+I18+I83+I90+I93</f>
        <v>18981150.359999999</v>
      </c>
      <c r="J10" s="14">
        <f t="shared" si="0"/>
        <v>44.1</v>
      </c>
      <c r="K10" s="14">
        <f t="shared" si="0"/>
        <v>17825500</v>
      </c>
      <c r="L10" s="259">
        <f t="shared" si="0"/>
        <v>18567</v>
      </c>
      <c r="M10" s="259">
        <f t="shared" si="0"/>
        <v>18080.099999999999</v>
      </c>
      <c r="N10" s="259">
        <f t="shared" si="0"/>
        <v>19157.900000000001</v>
      </c>
    </row>
    <row r="11" spans="1:14" ht="51.75" customHeight="1" x14ac:dyDescent="0.25">
      <c r="A11" s="15" t="s">
        <v>25</v>
      </c>
      <c r="B11" s="16"/>
      <c r="C11" s="17" t="s">
        <v>22</v>
      </c>
      <c r="D11" s="18" t="s">
        <v>23</v>
      </c>
      <c r="E11" s="18" t="s">
        <v>26</v>
      </c>
      <c r="F11" s="18"/>
      <c r="G11" s="19"/>
      <c r="H11" s="16"/>
      <c r="I11" s="195">
        <f t="shared" ref="I11:N12" si="1">I12</f>
        <v>1383983.82</v>
      </c>
      <c r="J11" s="20">
        <f t="shared" si="1"/>
        <v>0</v>
      </c>
      <c r="K11" s="20">
        <f t="shared" si="1"/>
        <v>1527500</v>
      </c>
      <c r="L11" s="260">
        <f t="shared" si="1"/>
        <v>1758.8000000000002</v>
      </c>
      <c r="M11" s="260">
        <f t="shared" si="1"/>
        <v>1776</v>
      </c>
      <c r="N11" s="260">
        <f t="shared" si="1"/>
        <v>1847.2</v>
      </c>
    </row>
    <row r="12" spans="1:14" ht="15" customHeight="1" x14ac:dyDescent="0.25">
      <c r="A12" s="344" t="s">
        <v>4</v>
      </c>
      <c r="B12" s="21"/>
      <c r="C12" s="22"/>
      <c r="D12" s="23" t="s">
        <v>23</v>
      </c>
      <c r="E12" s="23" t="s">
        <v>26</v>
      </c>
      <c r="F12" s="23"/>
      <c r="G12" s="23"/>
      <c r="H12" s="24">
        <v>200</v>
      </c>
      <c r="I12" s="196">
        <f>I13</f>
        <v>1383983.82</v>
      </c>
      <c r="J12" s="25">
        <f t="shared" si="1"/>
        <v>0</v>
      </c>
      <c r="K12" s="25">
        <f t="shared" si="1"/>
        <v>1527500</v>
      </c>
      <c r="L12" s="261">
        <f t="shared" si="1"/>
        <v>1758.8000000000002</v>
      </c>
      <c r="M12" s="261">
        <f t="shared" si="1"/>
        <v>1776</v>
      </c>
      <c r="N12" s="261">
        <f t="shared" si="1"/>
        <v>1847.2</v>
      </c>
    </row>
    <row r="13" spans="1:14" ht="39.75" customHeight="1" x14ac:dyDescent="0.25">
      <c r="A13" s="26" t="s">
        <v>27</v>
      </c>
      <c r="B13" s="21"/>
      <c r="C13" s="22"/>
      <c r="D13" s="23" t="s">
        <v>23</v>
      </c>
      <c r="E13" s="23" t="s">
        <v>26</v>
      </c>
      <c r="F13" s="23" t="s">
        <v>28</v>
      </c>
      <c r="G13" s="23"/>
      <c r="H13" s="27">
        <v>210</v>
      </c>
      <c r="I13" s="195">
        <f t="shared" ref="I13:N13" si="2">I14+I17+I15</f>
        <v>1383983.82</v>
      </c>
      <c r="J13" s="20">
        <f t="shared" si="2"/>
        <v>0</v>
      </c>
      <c r="K13" s="20">
        <f t="shared" si="2"/>
        <v>1527500</v>
      </c>
      <c r="L13" s="260">
        <f t="shared" si="2"/>
        <v>1758.8000000000002</v>
      </c>
      <c r="M13" s="260">
        <f t="shared" si="2"/>
        <v>1776</v>
      </c>
      <c r="N13" s="260">
        <f t="shared" si="2"/>
        <v>1847.2</v>
      </c>
    </row>
    <row r="14" spans="1:14" ht="16.5" customHeight="1" x14ac:dyDescent="0.25">
      <c r="A14" s="28" t="s">
        <v>29</v>
      </c>
      <c r="B14" s="28"/>
      <c r="C14" s="23">
        <v>914</v>
      </c>
      <c r="D14" s="23" t="s">
        <v>23</v>
      </c>
      <c r="E14" s="23" t="s">
        <v>26</v>
      </c>
      <c r="F14" s="23" t="s">
        <v>30</v>
      </c>
      <c r="G14" s="23" t="s">
        <v>31</v>
      </c>
      <c r="H14" s="29">
        <v>211</v>
      </c>
      <c r="I14" s="197">
        <v>1075883.82</v>
      </c>
      <c r="J14" s="30"/>
      <c r="K14" s="30">
        <v>1173200</v>
      </c>
      <c r="L14" s="262">
        <v>1350.9</v>
      </c>
      <c r="M14" s="262">
        <v>1364.1</v>
      </c>
      <c r="N14" s="262">
        <v>1418.7</v>
      </c>
    </row>
    <row r="15" spans="1:14" ht="18.75" hidden="1" customHeight="1" x14ac:dyDescent="0.25">
      <c r="A15" s="28" t="s">
        <v>32</v>
      </c>
      <c r="B15" s="28"/>
      <c r="C15" s="23">
        <v>914</v>
      </c>
      <c r="D15" s="23" t="s">
        <v>23</v>
      </c>
      <c r="E15" s="23" t="s">
        <v>26</v>
      </c>
      <c r="F15" s="23" t="s">
        <v>28</v>
      </c>
      <c r="G15" s="23"/>
      <c r="H15" s="29">
        <v>212</v>
      </c>
      <c r="I15" s="198"/>
      <c r="J15" s="31"/>
      <c r="K15" s="31"/>
      <c r="L15" s="263"/>
      <c r="M15" s="263"/>
      <c r="N15" s="263"/>
    </row>
    <row r="16" spans="1:14" ht="18.75" hidden="1" customHeight="1" x14ac:dyDescent="0.25">
      <c r="A16" s="28" t="s">
        <v>33</v>
      </c>
      <c r="B16" s="28"/>
      <c r="C16" s="23">
        <v>914</v>
      </c>
      <c r="D16" s="23" t="s">
        <v>23</v>
      </c>
      <c r="E16" s="23" t="s">
        <v>26</v>
      </c>
      <c r="F16" s="23" t="s">
        <v>28</v>
      </c>
      <c r="G16" s="23"/>
      <c r="H16" s="29"/>
      <c r="I16" s="197"/>
      <c r="J16" s="30"/>
      <c r="K16" s="30"/>
      <c r="L16" s="262"/>
      <c r="M16" s="262"/>
      <c r="N16" s="262"/>
    </row>
    <row r="17" spans="1:14" ht="18.75" customHeight="1" x14ac:dyDescent="0.25">
      <c r="A17" s="28" t="s">
        <v>34</v>
      </c>
      <c r="B17" s="28"/>
      <c r="C17" s="23">
        <v>914</v>
      </c>
      <c r="D17" s="23" t="s">
        <v>23</v>
      </c>
      <c r="E17" s="23" t="s">
        <v>26</v>
      </c>
      <c r="F17" s="23" t="s">
        <v>30</v>
      </c>
      <c r="G17" s="23" t="s">
        <v>35</v>
      </c>
      <c r="H17" s="29">
        <v>213</v>
      </c>
      <c r="I17" s="197">
        <v>308100</v>
      </c>
      <c r="J17" s="30"/>
      <c r="K17" s="30">
        <v>354300</v>
      </c>
      <c r="L17" s="262">
        <v>407.9</v>
      </c>
      <c r="M17" s="262">
        <v>411.9</v>
      </c>
      <c r="N17" s="262">
        <v>428.5</v>
      </c>
    </row>
    <row r="18" spans="1:14" s="37" customFormat="1" ht="63" customHeight="1" x14ac:dyDescent="0.2">
      <c r="A18" s="33" t="s">
        <v>36</v>
      </c>
      <c r="B18" s="34"/>
      <c r="C18" s="18">
        <v>914</v>
      </c>
      <c r="D18" s="18" t="s">
        <v>23</v>
      </c>
      <c r="E18" s="18" t="s">
        <v>37</v>
      </c>
      <c r="F18" s="18"/>
      <c r="G18" s="18"/>
      <c r="H18" s="35"/>
      <c r="I18" s="199">
        <f t="shared" ref="I18:N18" si="3">I19+I67</f>
        <v>5636857.5800000001</v>
      </c>
      <c r="J18" s="36">
        <f t="shared" si="3"/>
        <v>44.1</v>
      </c>
      <c r="K18" s="36">
        <f t="shared" si="3"/>
        <v>6353300</v>
      </c>
      <c r="L18" s="264">
        <f t="shared" si="3"/>
        <v>7342.5000000000009</v>
      </c>
      <c r="M18" s="264">
        <f t="shared" si="3"/>
        <v>7302.9</v>
      </c>
      <c r="N18" s="264">
        <f t="shared" si="3"/>
        <v>7601.2</v>
      </c>
    </row>
    <row r="19" spans="1:14" x14ac:dyDescent="0.25">
      <c r="A19" s="344" t="s">
        <v>4</v>
      </c>
      <c r="B19" s="38"/>
      <c r="C19" s="39"/>
      <c r="D19" s="23" t="s">
        <v>23</v>
      </c>
      <c r="E19" s="23" t="s">
        <v>37</v>
      </c>
      <c r="F19" s="23"/>
      <c r="G19" s="39"/>
      <c r="H19" s="40">
        <v>200</v>
      </c>
      <c r="I19" s="200">
        <f t="shared" ref="I19:N19" si="4">I20+I25+I61</f>
        <v>5623857.5800000001</v>
      </c>
      <c r="J19" s="41">
        <f t="shared" si="4"/>
        <v>0</v>
      </c>
      <c r="K19" s="41">
        <f t="shared" si="4"/>
        <v>6336300</v>
      </c>
      <c r="L19" s="265">
        <f t="shared" si="4"/>
        <v>6992.5000000000009</v>
      </c>
      <c r="M19" s="265">
        <f t="shared" si="4"/>
        <v>7117.9</v>
      </c>
      <c r="N19" s="265">
        <f t="shared" si="4"/>
        <v>7411.2</v>
      </c>
    </row>
    <row r="20" spans="1:14" ht="29.25" customHeight="1" x14ac:dyDescent="0.25">
      <c r="A20" s="26" t="s">
        <v>27</v>
      </c>
      <c r="B20" s="26"/>
      <c r="C20" s="39"/>
      <c r="D20" s="23" t="s">
        <v>23</v>
      </c>
      <c r="E20" s="23" t="s">
        <v>37</v>
      </c>
      <c r="F20" s="23" t="s">
        <v>38</v>
      </c>
      <c r="G20" s="23"/>
      <c r="H20" s="27">
        <v>210</v>
      </c>
      <c r="I20" s="201">
        <f t="shared" ref="I20:N20" si="5">I21+I22+I24</f>
        <v>4477000</v>
      </c>
      <c r="J20" s="42">
        <f t="shared" si="5"/>
        <v>0</v>
      </c>
      <c r="K20" s="42">
        <f t="shared" si="5"/>
        <v>4764000</v>
      </c>
      <c r="L20" s="266">
        <f t="shared" si="5"/>
        <v>5271.2000000000007</v>
      </c>
      <c r="M20" s="266">
        <f>M21+M22+M24</f>
        <v>5320.8</v>
      </c>
      <c r="N20" s="266">
        <f t="shared" si="5"/>
        <v>5533.5</v>
      </c>
    </row>
    <row r="21" spans="1:14" ht="18.75" customHeight="1" x14ac:dyDescent="0.25">
      <c r="A21" s="28" t="s">
        <v>29</v>
      </c>
      <c r="B21" s="28"/>
      <c r="C21" s="39">
        <v>914</v>
      </c>
      <c r="D21" s="23" t="s">
        <v>23</v>
      </c>
      <c r="E21" s="23" t="s">
        <v>37</v>
      </c>
      <c r="F21" s="23" t="s">
        <v>38</v>
      </c>
      <c r="G21" s="23" t="s">
        <v>31</v>
      </c>
      <c r="H21" s="29">
        <v>211</v>
      </c>
      <c r="I21" s="197">
        <v>3438397.32</v>
      </c>
      <c r="J21" s="30"/>
      <c r="K21" s="30">
        <v>3656300</v>
      </c>
      <c r="L21" s="262">
        <v>4037.8</v>
      </c>
      <c r="M21" s="262">
        <v>4075.5</v>
      </c>
      <c r="N21" s="262">
        <v>4238.5</v>
      </c>
    </row>
    <row r="22" spans="1:14" ht="18.75" customHeight="1" x14ac:dyDescent="0.25">
      <c r="A22" s="28" t="s">
        <v>32</v>
      </c>
      <c r="B22" s="28"/>
      <c r="C22" s="39">
        <v>914</v>
      </c>
      <c r="D22" s="23" t="s">
        <v>23</v>
      </c>
      <c r="E22" s="23" t="s">
        <v>37</v>
      </c>
      <c r="F22" s="23" t="s">
        <v>38</v>
      </c>
      <c r="G22" s="23"/>
      <c r="H22" s="29">
        <v>212</v>
      </c>
      <c r="I22" s="202">
        <f t="shared" ref="I22:N22" si="6">I23</f>
        <v>0</v>
      </c>
      <c r="J22" s="43">
        <f t="shared" si="6"/>
        <v>0</v>
      </c>
      <c r="K22" s="43">
        <f t="shared" si="6"/>
        <v>3500</v>
      </c>
      <c r="L22" s="267">
        <f t="shared" si="6"/>
        <v>14</v>
      </c>
      <c r="M22" s="267">
        <f>M23</f>
        <v>14.5</v>
      </c>
      <c r="N22" s="267">
        <f t="shared" si="6"/>
        <v>15</v>
      </c>
    </row>
    <row r="23" spans="1:14" ht="18.75" customHeight="1" x14ac:dyDescent="0.25">
      <c r="A23" s="28" t="s">
        <v>33</v>
      </c>
      <c r="B23" s="28"/>
      <c r="C23" s="39">
        <v>914</v>
      </c>
      <c r="D23" s="23" t="s">
        <v>23</v>
      </c>
      <c r="E23" s="23" t="s">
        <v>37</v>
      </c>
      <c r="F23" s="23" t="s">
        <v>38</v>
      </c>
      <c r="G23" s="23" t="s">
        <v>39</v>
      </c>
      <c r="H23" s="29"/>
      <c r="I23" s="197"/>
      <c r="J23" s="30"/>
      <c r="K23" s="30">
        <v>3500</v>
      </c>
      <c r="L23" s="262">
        <v>14</v>
      </c>
      <c r="M23" s="262">
        <v>14.5</v>
      </c>
      <c r="N23" s="262">
        <v>15</v>
      </c>
    </row>
    <row r="24" spans="1:14" x14ac:dyDescent="0.25">
      <c r="A24" s="28" t="s">
        <v>34</v>
      </c>
      <c r="B24" s="28"/>
      <c r="C24" s="39">
        <v>914</v>
      </c>
      <c r="D24" s="23" t="s">
        <v>23</v>
      </c>
      <c r="E24" s="23" t="s">
        <v>37</v>
      </c>
      <c r="F24" s="23" t="s">
        <v>38</v>
      </c>
      <c r="G24" s="23" t="s">
        <v>35</v>
      </c>
      <c r="H24" s="29">
        <v>213</v>
      </c>
      <c r="I24" s="197">
        <v>1038602.68</v>
      </c>
      <c r="J24" s="30"/>
      <c r="K24" s="30">
        <v>1104200</v>
      </c>
      <c r="L24" s="262">
        <v>1219.4000000000001</v>
      </c>
      <c r="M24" s="262">
        <v>1230.8</v>
      </c>
      <c r="N24" s="262">
        <v>1280</v>
      </c>
    </row>
    <row r="25" spans="1:14" x14ac:dyDescent="0.25">
      <c r="A25" s="6" t="s">
        <v>40</v>
      </c>
      <c r="B25" s="6"/>
      <c r="C25" s="39"/>
      <c r="D25" s="23" t="s">
        <v>23</v>
      </c>
      <c r="E25" s="23" t="s">
        <v>37</v>
      </c>
      <c r="F25" s="23" t="s">
        <v>38</v>
      </c>
      <c r="G25" s="23"/>
      <c r="H25" s="5">
        <v>220</v>
      </c>
      <c r="I25" s="203">
        <f t="shared" ref="I25:N25" si="7">I26+I27+I28+I34+I35+I41+I58+I59+I60</f>
        <v>940007.58000000007</v>
      </c>
      <c r="J25" s="44">
        <f t="shared" si="7"/>
        <v>0</v>
      </c>
      <c r="K25" s="44">
        <f t="shared" si="7"/>
        <v>1343300</v>
      </c>
      <c r="L25" s="268">
        <f t="shared" si="7"/>
        <v>1457.3000000000002</v>
      </c>
      <c r="M25" s="268">
        <f t="shared" si="7"/>
        <v>1522.8999999999999</v>
      </c>
      <c r="N25" s="268">
        <f t="shared" si="7"/>
        <v>1592.8</v>
      </c>
    </row>
    <row r="26" spans="1:14" ht="14.25" customHeight="1" x14ac:dyDescent="0.25">
      <c r="A26" s="28" t="s">
        <v>41</v>
      </c>
      <c r="B26" s="28"/>
      <c r="C26" s="39">
        <v>914</v>
      </c>
      <c r="D26" s="23" t="s">
        <v>23</v>
      </c>
      <c r="E26" s="23" t="s">
        <v>37</v>
      </c>
      <c r="F26" s="23" t="s">
        <v>38</v>
      </c>
      <c r="G26" s="23" t="s">
        <v>42</v>
      </c>
      <c r="H26" s="29">
        <v>221</v>
      </c>
      <c r="I26" s="197">
        <v>202400</v>
      </c>
      <c r="J26" s="30"/>
      <c r="K26" s="30">
        <v>325400</v>
      </c>
      <c r="L26" s="262">
        <v>338.4</v>
      </c>
      <c r="M26" s="262">
        <v>351.9</v>
      </c>
      <c r="N26" s="262">
        <v>366</v>
      </c>
    </row>
    <row r="27" spans="1:14" ht="30" hidden="1" x14ac:dyDescent="0.25">
      <c r="A27" s="28" t="s">
        <v>43</v>
      </c>
      <c r="B27" s="28"/>
      <c r="C27" s="39">
        <v>914</v>
      </c>
      <c r="D27" s="23" t="s">
        <v>23</v>
      </c>
      <c r="E27" s="23" t="s">
        <v>37</v>
      </c>
      <c r="F27" s="23" t="s">
        <v>38</v>
      </c>
      <c r="G27" s="23" t="s">
        <v>44</v>
      </c>
      <c r="H27" s="29">
        <v>222</v>
      </c>
      <c r="I27" s="197"/>
      <c r="J27" s="30"/>
      <c r="K27" s="30"/>
      <c r="L27" s="262"/>
      <c r="M27" s="262"/>
      <c r="N27" s="262"/>
    </row>
    <row r="28" spans="1:14" x14ac:dyDescent="0.25">
      <c r="A28" s="28" t="s">
        <v>45</v>
      </c>
      <c r="B28" s="28"/>
      <c r="C28" s="39">
        <v>914</v>
      </c>
      <c r="D28" s="23" t="s">
        <v>23</v>
      </c>
      <c r="E28" s="23" t="s">
        <v>37</v>
      </c>
      <c r="F28" s="23" t="s">
        <v>38</v>
      </c>
      <c r="G28" s="23"/>
      <c r="H28" s="29">
        <v>223</v>
      </c>
      <c r="I28" s="202">
        <f t="shared" ref="I28:N28" si="8">SUM(I29:I33)</f>
        <v>327808.10000000003</v>
      </c>
      <c r="J28" s="43">
        <f t="shared" si="8"/>
        <v>0</v>
      </c>
      <c r="K28" s="43">
        <f t="shared" si="8"/>
        <v>547500</v>
      </c>
      <c r="L28" s="267">
        <f t="shared" si="8"/>
        <v>563.50000000000011</v>
      </c>
      <c r="M28" s="267">
        <f t="shared" si="8"/>
        <v>591.59999999999991</v>
      </c>
      <c r="N28" s="267">
        <f t="shared" si="8"/>
        <v>620.6</v>
      </c>
    </row>
    <row r="29" spans="1:14" x14ac:dyDescent="0.25">
      <c r="A29" s="28" t="s">
        <v>46</v>
      </c>
      <c r="B29" s="28"/>
      <c r="C29" s="39">
        <v>914</v>
      </c>
      <c r="D29" s="23" t="s">
        <v>23</v>
      </c>
      <c r="E29" s="23" t="s">
        <v>37</v>
      </c>
      <c r="F29" s="23" t="s">
        <v>38</v>
      </c>
      <c r="G29" s="23" t="s">
        <v>47</v>
      </c>
      <c r="H29" s="29"/>
      <c r="I29" s="197">
        <v>313338.82</v>
      </c>
      <c r="J29" s="30"/>
      <c r="K29" s="30">
        <v>352300</v>
      </c>
      <c r="L29" s="262">
        <v>362.8</v>
      </c>
      <c r="M29" s="262">
        <v>380.9</v>
      </c>
      <c r="N29" s="262">
        <v>399.9</v>
      </c>
    </row>
    <row r="30" spans="1:14" x14ac:dyDescent="0.25">
      <c r="A30" s="28" t="s">
        <v>48</v>
      </c>
      <c r="B30" s="28"/>
      <c r="C30" s="39">
        <v>914</v>
      </c>
      <c r="D30" s="23" t="s">
        <v>23</v>
      </c>
      <c r="E30" s="23" t="s">
        <v>37</v>
      </c>
      <c r="F30" s="23" t="s">
        <v>38</v>
      </c>
      <c r="G30" s="23" t="s">
        <v>47</v>
      </c>
      <c r="H30" s="29"/>
      <c r="I30" s="197"/>
      <c r="J30" s="30"/>
      <c r="K30" s="30">
        <v>176600</v>
      </c>
      <c r="L30" s="262">
        <v>181.9</v>
      </c>
      <c r="M30" s="262">
        <v>191</v>
      </c>
      <c r="N30" s="262">
        <v>200</v>
      </c>
    </row>
    <row r="31" spans="1:14" x14ac:dyDescent="0.25">
      <c r="A31" s="28" t="s">
        <v>49</v>
      </c>
      <c r="B31" s="28"/>
      <c r="C31" s="39">
        <v>914</v>
      </c>
      <c r="D31" s="23" t="s">
        <v>23</v>
      </c>
      <c r="E31" s="23" t="s">
        <v>37</v>
      </c>
      <c r="F31" s="23" t="s">
        <v>38</v>
      </c>
      <c r="G31" s="23" t="s">
        <v>44</v>
      </c>
      <c r="H31" s="29"/>
      <c r="I31" s="197"/>
      <c r="J31" s="30"/>
      <c r="K31" s="30">
        <v>3300</v>
      </c>
      <c r="L31" s="262">
        <v>3.7</v>
      </c>
      <c r="M31" s="262">
        <v>3.9</v>
      </c>
      <c r="N31" s="262">
        <v>4.0999999999999996</v>
      </c>
    </row>
    <row r="32" spans="1:14" ht="27.75" customHeight="1" x14ac:dyDescent="0.25">
      <c r="A32" s="28" t="s">
        <v>50</v>
      </c>
      <c r="B32" s="28"/>
      <c r="C32" s="39">
        <v>914</v>
      </c>
      <c r="D32" s="23" t="s">
        <v>23</v>
      </c>
      <c r="E32" s="23" t="s">
        <v>37</v>
      </c>
      <c r="F32" s="23" t="s">
        <v>38</v>
      </c>
      <c r="G32" s="23" t="s">
        <v>44</v>
      </c>
      <c r="H32" s="29"/>
      <c r="I32" s="197">
        <v>14469.28</v>
      </c>
      <c r="J32" s="30"/>
      <c r="K32" s="30">
        <v>15300</v>
      </c>
      <c r="L32" s="262">
        <v>15.1</v>
      </c>
      <c r="M32" s="262">
        <v>15.8</v>
      </c>
      <c r="N32" s="262">
        <v>16.600000000000001</v>
      </c>
    </row>
    <row r="33" spans="1:14" ht="30" hidden="1" x14ac:dyDescent="0.25">
      <c r="A33" s="45" t="s">
        <v>51</v>
      </c>
      <c r="B33" s="28"/>
      <c r="C33" s="39">
        <v>914</v>
      </c>
      <c r="D33" s="23" t="s">
        <v>23</v>
      </c>
      <c r="E33" s="23" t="s">
        <v>37</v>
      </c>
      <c r="F33" s="23" t="s">
        <v>38</v>
      </c>
      <c r="G33" s="23" t="s">
        <v>44</v>
      </c>
      <c r="H33" s="29"/>
      <c r="I33" s="204"/>
      <c r="J33" s="46"/>
      <c r="K33" s="46"/>
      <c r="L33" s="269"/>
      <c r="M33" s="269"/>
      <c r="N33" s="269"/>
    </row>
    <row r="34" spans="1:14" ht="50.25" hidden="1" customHeight="1" x14ac:dyDescent="0.25">
      <c r="A34" s="47" t="s">
        <v>52</v>
      </c>
      <c r="B34" s="28"/>
      <c r="C34" s="39">
        <v>914</v>
      </c>
      <c r="D34" s="23" t="s">
        <v>23</v>
      </c>
      <c r="E34" s="23" t="s">
        <v>37</v>
      </c>
      <c r="F34" s="23" t="s">
        <v>38</v>
      </c>
      <c r="G34" s="23" t="s">
        <v>44</v>
      </c>
      <c r="H34" s="29">
        <v>224</v>
      </c>
      <c r="I34" s="204"/>
      <c r="J34" s="46"/>
      <c r="K34" s="46"/>
      <c r="L34" s="269"/>
      <c r="M34" s="269"/>
      <c r="N34" s="269"/>
    </row>
    <row r="35" spans="1:14" x14ac:dyDescent="0.25">
      <c r="A35" s="28" t="s">
        <v>53</v>
      </c>
      <c r="B35" s="28"/>
      <c r="C35" s="39">
        <v>914</v>
      </c>
      <c r="D35" s="23" t="s">
        <v>23</v>
      </c>
      <c r="E35" s="23" t="s">
        <v>37</v>
      </c>
      <c r="F35" s="23" t="s">
        <v>38</v>
      </c>
      <c r="G35" s="23"/>
      <c r="H35" s="29">
        <v>225</v>
      </c>
      <c r="I35" s="203">
        <f t="shared" ref="I35:N35" si="9">SUM(I36:I40)</f>
        <v>59723.02</v>
      </c>
      <c r="J35" s="44">
        <f t="shared" si="9"/>
        <v>0</v>
      </c>
      <c r="K35" s="44">
        <f t="shared" si="9"/>
        <v>105200</v>
      </c>
      <c r="L35" s="268">
        <f t="shared" si="9"/>
        <v>109.4</v>
      </c>
      <c r="M35" s="268">
        <f t="shared" si="9"/>
        <v>113.69999999999999</v>
      </c>
      <c r="N35" s="268">
        <f t="shared" si="9"/>
        <v>119.5</v>
      </c>
    </row>
    <row r="36" spans="1:14" ht="29.25" customHeight="1" x14ac:dyDescent="0.25">
      <c r="A36" s="28" t="s">
        <v>54</v>
      </c>
      <c r="B36" s="28"/>
      <c r="C36" s="39">
        <v>914</v>
      </c>
      <c r="D36" s="23" t="s">
        <v>23</v>
      </c>
      <c r="E36" s="23" t="s">
        <v>37</v>
      </c>
      <c r="F36" s="23" t="s">
        <v>38</v>
      </c>
      <c r="G36" s="23" t="s">
        <v>44</v>
      </c>
      <c r="H36" s="29"/>
      <c r="I36" s="197">
        <v>59723.02</v>
      </c>
      <c r="J36" s="30"/>
      <c r="K36" s="30">
        <v>55200</v>
      </c>
      <c r="L36" s="262">
        <v>57.4</v>
      </c>
      <c r="M36" s="262">
        <v>60.3</v>
      </c>
      <c r="N36" s="262">
        <v>63.3</v>
      </c>
    </row>
    <row r="37" spans="1:14" hidden="1" x14ac:dyDescent="0.25">
      <c r="A37" s="45" t="s">
        <v>55</v>
      </c>
      <c r="B37" s="28"/>
      <c r="C37" s="39"/>
      <c r="D37" s="23" t="s">
        <v>23</v>
      </c>
      <c r="E37" s="23" t="s">
        <v>37</v>
      </c>
      <c r="F37" s="23" t="s">
        <v>38</v>
      </c>
      <c r="G37" s="23" t="s">
        <v>44</v>
      </c>
      <c r="H37" s="29"/>
      <c r="I37" s="197"/>
      <c r="J37" s="30"/>
      <c r="K37" s="30">
        <v>50000</v>
      </c>
      <c r="L37" s="262"/>
      <c r="M37" s="262"/>
      <c r="N37" s="262"/>
    </row>
    <row r="38" spans="1:14" hidden="1" x14ac:dyDescent="0.25">
      <c r="A38" s="28" t="s">
        <v>56</v>
      </c>
      <c r="B38" s="28"/>
      <c r="C38" s="39">
        <v>914</v>
      </c>
      <c r="D38" s="23" t="s">
        <v>23</v>
      </c>
      <c r="E38" s="23" t="s">
        <v>37</v>
      </c>
      <c r="F38" s="23" t="s">
        <v>38</v>
      </c>
      <c r="G38" s="23" t="s">
        <v>44</v>
      </c>
      <c r="H38" s="29"/>
      <c r="I38" s="197"/>
      <c r="J38" s="30"/>
      <c r="K38" s="30"/>
      <c r="L38" s="262"/>
      <c r="M38" s="262"/>
      <c r="N38" s="262"/>
    </row>
    <row r="39" spans="1:14" hidden="1" x14ac:dyDescent="0.25">
      <c r="A39" s="28" t="s">
        <v>57</v>
      </c>
      <c r="B39" s="28"/>
      <c r="C39" s="39">
        <v>914</v>
      </c>
      <c r="D39" s="23" t="s">
        <v>23</v>
      </c>
      <c r="E39" s="23" t="s">
        <v>37</v>
      </c>
      <c r="F39" s="23" t="s">
        <v>38</v>
      </c>
      <c r="G39" s="23" t="s">
        <v>58</v>
      </c>
      <c r="H39" s="29"/>
      <c r="I39" s="197"/>
      <c r="J39" s="30"/>
      <c r="K39" s="30"/>
      <c r="L39" s="262"/>
      <c r="M39" s="262"/>
      <c r="N39" s="262"/>
    </row>
    <row r="40" spans="1:14" x14ac:dyDescent="0.25">
      <c r="A40" s="28" t="s">
        <v>59</v>
      </c>
      <c r="B40" s="28"/>
      <c r="C40" s="39">
        <v>914</v>
      </c>
      <c r="D40" s="23" t="s">
        <v>23</v>
      </c>
      <c r="E40" s="23" t="s">
        <v>37</v>
      </c>
      <c r="F40" s="23" t="s">
        <v>38</v>
      </c>
      <c r="G40" s="23" t="s">
        <v>44</v>
      </c>
      <c r="H40" s="29"/>
      <c r="I40" s="197"/>
      <c r="J40" s="30"/>
      <c r="K40" s="30"/>
      <c r="L40" s="262">
        <v>52</v>
      </c>
      <c r="M40" s="262">
        <v>53.4</v>
      </c>
      <c r="N40" s="262">
        <v>56.2</v>
      </c>
    </row>
    <row r="41" spans="1:14" x14ac:dyDescent="0.25">
      <c r="A41" s="28" t="s">
        <v>60</v>
      </c>
      <c r="B41" s="28"/>
      <c r="C41" s="39">
        <v>914</v>
      </c>
      <c r="D41" s="23" t="s">
        <v>23</v>
      </c>
      <c r="E41" s="23" t="s">
        <v>37</v>
      </c>
      <c r="F41" s="23" t="s">
        <v>38</v>
      </c>
      <c r="G41" s="23"/>
      <c r="H41" s="29">
        <v>226</v>
      </c>
      <c r="I41" s="203">
        <f t="shared" ref="I41:N41" si="10">SUM(I42:I57)</f>
        <v>350076.45999999996</v>
      </c>
      <c r="J41" s="44">
        <f t="shared" si="10"/>
        <v>0</v>
      </c>
      <c r="K41" s="44">
        <f t="shared" si="10"/>
        <v>365200</v>
      </c>
      <c r="L41" s="268">
        <f t="shared" si="10"/>
        <v>446</v>
      </c>
      <c r="M41" s="268">
        <f t="shared" si="10"/>
        <v>465.7</v>
      </c>
      <c r="N41" s="268">
        <f t="shared" si="10"/>
        <v>486.7</v>
      </c>
    </row>
    <row r="42" spans="1:14" ht="15" hidden="1" customHeight="1" x14ac:dyDescent="0.25">
      <c r="A42" s="28"/>
      <c r="B42" s="28"/>
      <c r="C42" s="39">
        <v>914</v>
      </c>
      <c r="D42" s="23" t="s">
        <v>23</v>
      </c>
      <c r="E42" s="23" t="s">
        <v>37</v>
      </c>
      <c r="F42" s="23" t="s">
        <v>38</v>
      </c>
      <c r="G42" s="23" t="s">
        <v>44</v>
      </c>
      <c r="H42" s="29"/>
      <c r="I42" s="204"/>
      <c r="J42" s="46"/>
      <c r="K42" s="46"/>
      <c r="L42" s="269"/>
      <c r="M42" s="269"/>
      <c r="N42" s="269"/>
    </row>
    <row r="43" spans="1:14" ht="26.25" customHeight="1" x14ac:dyDescent="0.25">
      <c r="A43" s="28" t="s">
        <v>61</v>
      </c>
      <c r="B43" s="28"/>
      <c r="C43" s="39">
        <v>914</v>
      </c>
      <c r="D43" s="23" t="s">
        <v>23</v>
      </c>
      <c r="E43" s="23" t="s">
        <v>37</v>
      </c>
      <c r="F43" s="23" t="s">
        <v>38</v>
      </c>
      <c r="G43" s="23" t="s">
        <v>44</v>
      </c>
      <c r="H43" s="29"/>
      <c r="I43" s="197">
        <v>114788.94</v>
      </c>
      <c r="J43" s="30"/>
      <c r="K43" s="30">
        <v>16200</v>
      </c>
      <c r="L43" s="262">
        <v>16.8</v>
      </c>
      <c r="M43" s="262">
        <v>16.8</v>
      </c>
      <c r="N43" s="262">
        <v>16.8</v>
      </c>
    </row>
    <row r="44" spans="1:14" ht="18.75" customHeight="1" x14ac:dyDescent="0.25">
      <c r="A44" s="28" t="s">
        <v>62</v>
      </c>
      <c r="B44" s="28"/>
      <c r="C44" s="39">
        <v>914</v>
      </c>
      <c r="D44" s="23" t="s">
        <v>23</v>
      </c>
      <c r="E44" s="23" t="s">
        <v>37</v>
      </c>
      <c r="F44" s="23" t="s">
        <v>38</v>
      </c>
      <c r="G44" s="23" t="s">
        <v>42</v>
      </c>
      <c r="H44" s="29"/>
      <c r="I44" s="197">
        <v>235287.52</v>
      </c>
      <c r="J44" s="30"/>
      <c r="K44" s="30">
        <v>245100</v>
      </c>
      <c r="L44" s="262">
        <v>269.3</v>
      </c>
      <c r="M44" s="262">
        <v>282.7</v>
      </c>
      <c r="N44" s="262">
        <v>296.89999999999998</v>
      </c>
    </row>
    <row r="45" spans="1:14" ht="24.75" customHeight="1" x14ac:dyDescent="0.25">
      <c r="A45" s="28" t="s">
        <v>63</v>
      </c>
      <c r="B45" s="28"/>
      <c r="C45" s="39">
        <v>914</v>
      </c>
      <c r="D45" s="23" t="s">
        <v>23</v>
      </c>
      <c r="E45" s="23" t="s">
        <v>37</v>
      </c>
      <c r="F45" s="23" t="s">
        <v>38</v>
      </c>
      <c r="G45" s="23" t="s">
        <v>44</v>
      </c>
      <c r="H45" s="29"/>
      <c r="I45" s="197"/>
      <c r="J45" s="30"/>
      <c r="K45" s="30"/>
      <c r="L45" s="262">
        <v>31</v>
      </c>
      <c r="M45" s="262">
        <v>32.5</v>
      </c>
      <c r="N45" s="262">
        <v>34.200000000000003</v>
      </c>
    </row>
    <row r="46" spans="1:14" x14ac:dyDescent="0.25">
      <c r="A46" s="28" t="s">
        <v>64</v>
      </c>
      <c r="B46" s="28"/>
      <c r="C46" s="39">
        <v>914</v>
      </c>
      <c r="D46" s="23" t="s">
        <v>23</v>
      </c>
      <c r="E46" s="23" t="s">
        <v>37</v>
      </c>
      <c r="F46" s="23" t="s">
        <v>38</v>
      </c>
      <c r="G46" s="23" t="s">
        <v>44</v>
      </c>
      <c r="H46" s="29"/>
      <c r="I46" s="197"/>
      <c r="J46" s="30"/>
      <c r="K46" s="30">
        <v>29900</v>
      </c>
      <c r="L46" s="262">
        <v>31</v>
      </c>
      <c r="M46" s="262">
        <v>31</v>
      </c>
      <c r="N46" s="262">
        <v>31</v>
      </c>
    </row>
    <row r="47" spans="1:14" ht="26.25" customHeight="1" x14ac:dyDescent="0.25">
      <c r="A47" s="28" t="s">
        <v>65</v>
      </c>
      <c r="B47" s="28"/>
      <c r="C47" s="39">
        <v>914</v>
      </c>
      <c r="D47" s="23" t="s">
        <v>23</v>
      </c>
      <c r="E47" s="23" t="s">
        <v>37</v>
      </c>
      <c r="F47" s="23" t="s">
        <v>38</v>
      </c>
      <c r="G47" s="23" t="s">
        <v>44</v>
      </c>
      <c r="H47" s="29"/>
      <c r="I47" s="197"/>
      <c r="J47" s="30"/>
      <c r="K47" s="30">
        <v>74000</v>
      </c>
      <c r="L47" s="262">
        <v>76.900000000000006</v>
      </c>
      <c r="M47" s="262">
        <v>80.7</v>
      </c>
      <c r="N47" s="262">
        <v>84.7</v>
      </c>
    </row>
    <row r="48" spans="1:14" ht="15.75" hidden="1" customHeight="1" x14ac:dyDescent="0.25">
      <c r="A48" s="28" t="s">
        <v>66</v>
      </c>
      <c r="B48" s="28"/>
      <c r="C48" s="39"/>
      <c r="D48" s="23" t="s">
        <v>23</v>
      </c>
      <c r="E48" s="23" t="s">
        <v>37</v>
      </c>
      <c r="F48" s="23" t="s">
        <v>38</v>
      </c>
      <c r="G48" s="23" t="s">
        <v>44</v>
      </c>
      <c r="H48" s="29"/>
      <c r="I48" s="197"/>
      <c r="J48" s="30"/>
      <c r="K48" s="30"/>
      <c r="L48" s="262"/>
      <c r="M48" s="262"/>
      <c r="N48" s="262"/>
    </row>
    <row r="49" spans="1:14" ht="43.5" hidden="1" customHeight="1" x14ac:dyDescent="0.25">
      <c r="A49" s="28" t="s">
        <v>67</v>
      </c>
      <c r="B49" s="28"/>
      <c r="C49" s="39">
        <v>914</v>
      </c>
      <c r="D49" s="23" t="s">
        <v>23</v>
      </c>
      <c r="E49" s="23" t="s">
        <v>37</v>
      </c>
      <c r="F49" s="23" t="s">
        <v>38</v>
      </c>
      <c r="G49" s="23" t="s">
        <v>44</v>
      </c>
      <c r="H49" s="29"/>
      <c r="I49" s="197"/>
      <c r="J49" s="30"/>
      <c r="K49" s="30"/>
      <c r="L49" s="262"/>
      <c r="M49" s="262"/>
      <c r="N49" s="262"/>
    </row>
    <row r="50" spans="1:14" ht="30" x14ac:dyDescent="0.25">
      <c r="A50" s="28" t="s">
        <v>68</v>
      </c>
      <c r="B50" s="28"/>
      <c r="C50" s="39"/>
      <c r="D50" s="23" t="s">
        <v>23</v>
      </c>
      <c r="E50" s="23" t="s">
        <v>37</v>
      </c>
      <c r="F50" s="23" t="s">
        <v>38</v>
      </c>
      <c r="G50" s="23" t="s">
        <v>44</v>
      </c>
      <c r="H50" s="29"/>
      <c r="I50" s="197"/>
      <c r="J50" s="30"/>
      <c r="K50" s="30"/>
      <c r="L50" s="262">
        <v>21</v>
      </c>
      <c r="M50" s="262">
        <v>22</v>
      </c>
      <c r="N50" s="262">
        <v>23.1</v>
      </c>
    </row>
    <row r="51" spans="1:14" ht="30" hidden="1" x14ac:dyDescent="0.25">
      <c r="A51" s="28" t="s">
        <v>69</v>
      </c>
      <c r="B51" s="28"/>
      <c r="C51" s="39"/>
      <c r="D51" s="23" t="s">
        <v>23</v>
      </c>
      <c r="E51" s="23" t="s">
        <v>37</v>
      </c>
      <c r="F51" s="23" t="s">
        <v>38</v>
      </c>
      <c r="G51" s="23" t="s">
        <v>44</v>
      </c>
      <c r="H51" s="29"/>
      <c r="I51" s="204"/>
      <c r="J51" s="46"/>
      <c r="K51" s="46"/>
      <c r="L51" s="269"/>
      <c r="M51" s="269"/>
      <c r="N51" s="269"/>
    </row>
    <row r="52" spans="1:14" ht="42" hidden="1" customHeight="1" x14ac:dyDescent="0.25">
      <c r="A52" s="45" t="s">
        <v>70</v>
      </c>
      <c r="B52" s="28"/>
      <c r="C52" s="39"/>
      <c r="D52" s="23" t="s">
        <v>23</v>
      </c>
      <c r="E52" s="23" t="s">
        <v>37</v>
      </c>
      <c r="F52" s="23" t="s">
        <v>38</v>
      </c>
      <c r="G52" s="23" t="s">
        <v>44</v>
      </c>
      <c r="H52" s="29"/>
      <c r="I52" s="204"/>
      <c r="J52" s="46"/>
      <c r="K52" s="46"/>
      <c r="L52" s="269"/>
      <c r="M52" s="269"/>
      <c r="N52" s="269"/>
    </row>
    <row r="53" spans="1:14" hidden="1" x14ac:dyDescent="0.25">
      <c r="A53" s="28" t="s">
        <v>71</v>
      </c>
      <c r="B53" s="28"/>
      <c r="C53" s="39">
        <v>914</v>
      </c>
      <c r="D53" s="23" t="s">
        <v>23</v>
      </c>
      <c r="E53" s="23" t="s">
        <v>37</v>
      </c>
      <c r="F53" s="23" t="s">
        <v>38</v>
      </c>
      <c r="G53" s="23" t="s">
        <v>44</v>
      </c>
      <c r="H53" s="29"/>
      <c r="I53" s="204"/>
      <c r="J53" s="46"/>
      <c r="K53" s="46"/>
      <c r="L53" s="269"/>
      <c r="M53" s="269"/>
      <c r="N53" s="269"/>
    </row>
    <row r="54" spans="1:14" hidden="1" x14ac:dyDescent="0.25">
      <c r="A54" s="48" t="s">
        <v>72</v>
      </c>
      <c r="B54" s="28"/>
      <c r="C54" s="39"/>
      <c r="D54" s="23" t="s">
        <v>23</v>
      </c>
      <c r="E54" s="23" t="s">
        <v>37</v>
      </c>
      <c r="F54" s="23" t="s">
        <v>38</v>
      </c>
      <c r="G54" s="23" t="s">
        <v>44</v>
      </c>
      <c r="H54" s="29"/>
      <c r="I54" s="204"/>
      <c r="J54" s="46"/>
      <c r="K54" s="46"/>
      <c r="L54" s="269"/>
      <c r="M54" s="269"/>
      <c r="N54" s="269"/>
    </row>
    <row r="55" spans="1:14" ht="20.25" hidden="1" customHeight="1" x14ac:dyDescent="0.25">
      <c r="A55" s="28" t="s">
        <v>73</v>
      </c>
      <c r="B55" s="28"/>
      <c r="C55" s="39">
        <v>914</v>
      </c>
      <c r="D55" s="23" t="s">
        <v>23</v>
      </c>
      <c r="E55" s="23" t="s">
        <v>37</v>
      </c>
      <c r="F55" s="23" t="s">
        <v>38</v>
      </c>
      <c r="G55" s="23" t="s">
        <v>44</v>
      </c>
      <c r="H55" s="29"/>
      <c r="I55" s="204"/>
      <c r="J55" s="46"/>
      <c r="K55" s="46"/>
      <c r="L55" s="269"/>
      <c r="M55" s="269"/>
      <c r="N55" s="269"/>
    </row>
    <row r="56" spans="1:14" ht="20.25" hidden="1" customHeight="1" x14ac:dyDescent="0.25">
      <c r="A56" s="28" t="s">
        <v>74</v>
      </c>
      <c r="B56" s="28"/>
      <c r="C56" s="39"/>
      <c r="D56" s="23" t="s">
        <v>23</v>
      </c>
      <c r="E56" s="23" t="s">
        <v>37</v>
      </c>
      <c r="F56" s="23" t="s">
        <v>38</v>
      </c>
      <c r="G56" s="23" t="s">
        <v>44</v>
      </c>
      <c r="H56" s="29"/>
      <c r="I56" s="204"/>
      <c r="J56" s="46"/>
      <c r="K56" s="46"/>
      <c r="L56" s="269"/>
      <c r="M56" s="269"/>
      <c r="N56" s="269"/>
    </row>
    <row r="57" spans="1:14" ht="20.25" hidden="1" customHeight="1" x14ac:dyDescent="0.25">
      <c r="A57" s="28" t="s">
        <v>75</v>
      </c>
      <c r="B57" s="28"/>
      <c r="C57" s="39"/>
      <c r="D57" s="23" t="s">
        <v>23</v>
      </c>
      <c r="E57" s="23" t="s">
        <v>37</v>
      </c>
      <c r="F57" s="23" t="s">
        <v>38</v>
      </c>
      <c r="G57" s="23" t="s">
        <v>44</v>
      </c>
      <c r="H57" s="29"/>
      <c r="I57" s="204"/>
      <c r="J57" s="46"/>
      <c r="K57" s="46"/>
      <c r="L57" s="269"/>
      <c r="M57" s="269"/>
      <c r="N57" s="269"/>
    </row>
    <row r="58" spans="1:14" ht="20.25" hidden="1" customHeight="1" x14ac:dyDescent="0.25">
      <c r="A58" s="49" t="s">
        <v>76</v>
      </c>
      <c r="B58" s="28"/>
      <c r="C58" s="39" t="s">
        <v>22</v>
      </c>
      <c r="D58" s="23" t="s">
        <v>23</v>
      </c>
      <c r="E58" s="23" t="s">
        <v>37</v>
      </c>
      <c r="F58" s="23" t="s">
        <v>38</v>
      </c>
      <c r="G58" s="23" t="s">
        <v>44</v>
      </c>
      <c r="H58" s="5">
        <v>227</v>
      </c>
      <c r="I58" s="204"/>
      <c r="J58" s="46"/>
      <c r="K58" s="46"/>
      <c r="L58" s="269"/>
      <c r="M58" s="269"/>
      <c r="N58" s="269"/>
    </row>
    <row r="59" spans="1:14" ht="27.75" hidden="1" customHeight="1" x14ac:dyDescent="0.25">
      <c r="A59" s="49" t="s">
        <v>77</v>
      </c>
      <c r="B59" s="28"/>
      <c r="C59" s="39" t="s">
        <v>22</v>
      </c>
      <c r="D59" s="23" t="s">
        <v>23</v>
      </c>
      <c r="E59" s="23" t="s">
        <v>37</v>
      </c>
      <c r="F59" s="23" t="s">
        <v>38</v>
      </c>
      <c r="G59" s="23" t="s">
        <v>44</v>
      </c>
      <c r="H59" s="5">
        <v>228</v>
      </c>
      <c r="I59" s="204"/>
      <c r="J59" s="46"/>
      <c r="K59" s="46"/>
      <c r="L59" s="269"/>
      <c r="M59" s="269"/>
      <c r="N59" s="269"/>
    </row>
    <row r="60" spans="1:14" ht="42.75" hidden="1" customHeight="1" x14ac:dyDescent="0.25">
      <c r="A60" s="49" t="s">
        <v>78</v>
      </c>
      <c r="B60" s="28"/>
      <c r="C60" s="39" t="s">
        <v>22</v>
      </c>
      <c r="D60" s="23" t="s">
        <v>23</v>
      </c>
      <c r="E60" s="23" t="s">
        <v>37</v>
      </c>
      <c r="F60" s="23" t="s">
        <v>38</v>
      </c>
      <c r="G60" s="23" t="s">
        <v>44</v>
      </c>
      <c r="H60" s="5">
        <v>229</v>
      </c>
      <c r="I60" s="204"/>
      <c r="J60" s="46"/>
      <c r="K60" s="46"/>
      <c r="L60" s="269"/>
      <c r="M60" s="269"/>
      <c r="N60" s="269"/>
    </row>
    <row r="61" spans="1:14" x14ac:dyDescent="0.25">
      <c r="A61" s="6" t="s">
        <v>79</v>
      </c>
      <c r="B61" s="6"/>
      <c r="C61" s="39">
        <v>914</v>
      </c>
      <c r="D61" s="23" t="s">
        <v>23</v>
      </c>
      <c r="E61" s="23" t="s">
        <v>37</v>
      </c>
      <c r="F61" s="23" t="s">
        <v>38</v>
      </c>
      <c r="G61" s="23"/>
      <c r="H61" s="5">
        <v>290</v>
      </c>
      <c r="I61" s="203">
        <f t="shared" ref="I61:N61" si="11">I62+I65+I66</f>
        <v>206850</v>
      </c>
      <c r="J61" s="44">
        <f t="shared" si="11"/>
        <v>0</v>
      </c>
      <c r="K61" s="44">
        <f t="shared" si="11"/>
        <v>229000</v>
      </c>
      <c r="L61" s="268">
        <f t="shared" si="11"/>
        <v>264</v>
      </c>
      <c r="M61" s="268">
        <f t="shared" si="11"/>
        <v>274.2</v>
      </c>
      <c r="N61" s="268">
        <f t="shared" si="11"/>
        <v>284.89999999999998</v>
      </c>
    </row>
    <row r="62" spans="1:14" x14ac:dyDescent="0.25">
      <c r="A62" s="48" t="s">
        <v>80</v>
      </c>
      <c r="B62" s="28"/>
      <c r="C62" s="39">
        <v>914</v>
      </c>
      <c r="D62" s="23" t="s">
        <v>23</v>
      </c>
      <c r="E62" s="23" t="s">
        <v>37</v>
      </c>
      <c r="F62" s="23" t="s">
        <v>38</v>
      </c>
      <c r="G62" s="23"/>
      <c r="H62" s="5">
        <v>291</v>
      </c>
      <c r="I62" s="201">
        <f t="shared" ref="I62:N62" si="12">I63+I64</f>
        <v>141850</v>
      </c>
      <c r="J62" s="42">
        <f t="shared" si="12"/>
        <v>0</v>
      </c>
      <c r="K62" s="42">
        <f t="shared" si="12"/>
        <v>204000</v>
      </c>
      <c r="L62" s="266">
        <f t="shared" si="12"/>
        <v>214</v>
      </c>
      <c r="M62" s="266">
        <f t="shared" si="12"/>
        <v>224.2</v>
      </c>
      <c r="N62" s="266">
        <f t="shared" si="12"/>
        <v>234.9</v>
      </c>
    </row>
    <row r="63" spans="1:14" ht="18.75" customHeight="1" x14ac:dyDescent="0.25">
      <c r="A63" s="48" t="s">
        <v>81</v>
      </c>
      <c r="B63" s="28"/>
      <c r="C63" s="39"/>
      <c r="D63" s="23" t="s">
        <v>23</v>
      </c>
      <c r="E63" s="23" t="s">
        <v>37</v>
      </c>
      <c r="F63" s="23" t="s">
        <v>38</v>
      </c>
      <c r="G63" s="23" t="s">
        <v>82</v>
      </c>
      <c r="H63" s="5"/>
      <c r="I63" s="197">
        <v>141000</v>
      </c>
      <c r="J63" s="30"/>
      <c r="K63" s="30">
        <v>204000</v>
      </c>
      <c r="L63" s="262">
        <v>204</v>
      </c>
      <c r="M63" s="262">
        <v>214.2</v>
      </c>
      <c r="N63" s="262">
        <v>224.9</v>
      </c>
    </row>
    <row r="64" spans="1:14" ht="28.5" customHeight="1" x14ac:dyDescent="0.25">
      <c r="A64" s="28" t="s">
        <v>83</v>
      </c>
      <c r="B64" s="28"/>
      <c r="C64" s="39"/>
      <c r="D64" s="23" t="s">
        <v>23</v>
      </c>
      <c r="E64" s="23" t="s">
        <v>37</v>
      </c>
      <c r="F64" s="23" t="s">
        <v>38</v>
      </c>
      <c r="G64" s="23" t="s">
        <v>84</v>
      </c>
      <c r="H64" s="5"/>
      <c r="I64" s="197">
        <v>850</v>
      </c>
      <c r="J64" s="30"/>
      <c r="K64" s="30"/>
      <c r="L64" s="262">
        <v>10</v>
      </c>
      <c r="M64" s="262">
        <v>10</v>
      </c>
      <c r="N64" s="262">
        <v>10</v>
      </c>
    </row>
    <row r="65" spans="1:14" ht="33.75" hidden="1" customHeight="1" x14ac:dyDescent="0.25">
      <c r="A65" s="48" t="s">
        <v>85</v>
      </c>
      <c r="B65" s="28"/>
      <c r="C65" s="39" t="s">
        <v>22</v>
      </c>
      <c r="D65" s="23" t="s">
        <v>23</v>
      </c>
      <c r="E65" s="23" t="s">
        <v>37</v>
      </c>
      <c r="F65" s="23" t="s">
        <v>38</v>
      </c>
      <c r="G65" s="23" t="s">
        <v>86</v>
      </c>
      <c r="H65" s="5">
        <v>292</v>
      </c>
      <c r="I65" s="197"/>
      <c r="J65" s="30"/>
      <c r="K65" s="30"/>
      <c r="L65" s="262"/>
      <c r="M65" s="262"/>
      <c r="N65" s="262"/>
    </row>
    <row r="66" spans="1:14" ht="30" x14ac:dyDescent="0.25">
      <c r="A66" s="48" t="s">
        <v>87</v>
      </c>
      <c r="B66" s="28"/>
      <c r="C66" s="39" t="s">
        <v>22</v>
      </c>
      <c r="D66" s="23" t="s">
        <v>23</v>
      </c>
      <c r="E66" s="23" t="s">
        <v>37</v>
      </c>
      <c r="F66" s="23" t="s">
        <v>38</v>
      </c>
      <c r="G66" s="23" t="s">
        <v>86</v>
      </c>
      <c r="H66" s="5">
        <v>297</v>
      </c>
      <c r="I66" s="197">
        <v>65000</v>
      </c>
      <c r="J66" s="30"/>
      <c r="K66" s="30">
        <v>25000</v>
      </c>
      <c r="L66" s="262">
        <v>50</v>
      </c>
      <c r="M66" s="262">
        <v>50</v>
      </c>
      <c r="N66" s="262">
        <v>50</v>
      </c>
    </row>
    <row r="67" spans="1:14" ht="18.75" customHeight="1" x14ac:dyDescent="0.25">
      <c r="A67" s="6" t="s">
        <v>88</v>
      </c>
      <c r="B67" s="6"/>
      <c r="C67" s="39"/>
      <c r="D67" s="23" t="s">
        <v>23</v>
      </c>
      <c r="E67" s="23" t="s">
        <v>37</v>
      </c>
      <c r="F67" s="23" t="s">
        <v>38</v>
      </c>
      <c r="G67" s="23"/>
      <c r="H67" s="5">
        <v>300</v>
      </c>
      <c r="I67" s="203">
        <f t="shared" ref="I67:N67" si="13">I68+I70</f>
        <v>13000</v>
      </c>
      <c r="J67" s="44">
        <f t="shared" si="13"/>
        <v>44.1</v>
      </c>
      <c r="K67" s="44">
        <f t="shared" si="13"/>
        <v>17000</v>
      </c>
      <c r="L67" s="268">
        <f t="shared" si="13"/>
        <v>350</v>
      </c>
      <c r="M67" s="268">
        <f t="shared" si="13"/>
        <v>185</v>
      </c>
      <c r="N67" s="268">
        <f t="shared" si="13"/>
        <v>190</v>
      </c>
    </row>
    <row r="68" spans="1:14" ht="18.75" customHeight="1" x14ac:dyDescent="0.25">
      <c r="A68" s="28" t="s">
        <v>89</v>
      </c>
      <c r="B68" s="28"/>
      <c r="C68" s="39">
        <v>914</v>
      </c>
      <c r="D68" s="23" t="s">
        <v>23</v>
      </c>
      <c r="E68" s="23" t="s">
        <v>37</v>
      </c>
      <c r="F68" s="23" t="s">
        <v>38</v>
      </c>
      <c r="G68" s="23"/>
      <c r="H68" s="29">
        <v>310</v>
      </c>
      <c r="I68" s="205">
        <f t="shared" ref="I68:N68" si="14">I69</f>
        <v>0</v>
      </c>
      <c r="J68" s="50">
        <f t="shared" si="14"/>
        <v>44.1</v>
      </c>
      <c r="K68" s="50">
        <f t="shared" si="14"/>
        <v>0</v>
      </c>
      <c r="L68" s="270">
        <f t="shared" si="14"/>
        <v>100</v>
      </c>
      <c r="M68" s="270">
        <f t="shared" si="14"/>
        <v>50</v>
      </c>
      <c r="N68" s="270">
        <f t="shared" si="14"/>
        <v>50</v>
      </c>
    </row>
    <row r="69" spans="1:14" ht="26.25" customHeight="1" x14ac:dyDescent="0.25">
      <c r="A69" s="28" t="s">
        <v>90</v>
      </c>
      <c r="B69" s="28"/>
      <c r="C69" s="39">
        <v>914</v>
      </c>
      <c r="D69" s="23" t="s">
        <v>23</v>
      </c>
      <c r="E69" s="23" t="s">
        <v>37</v>
      </c>
      <c r="F69" s="23" t="s">
        <v>38</v>
      </c>
      <c r="G69" s="51" t="s">
        <v>91</v>
      </c>
      <c r="H69" s="29"/>
      <c r="I69" s="197"/>
      <c r="J69" s="30">
        <v>44.1</v>
      </c>
      <c r="K69" s="30"/>
      <c r="L69" s="262">
        <v>100</v>
      </c>
      <c r="M69" s="262">
        <v>50</v>
      </c>
      <c r="N69" s="262">
        <v>50</v>
      </c>
    </row>
    <row r="70" spans="1:14" ht="18" customHeight="1" x14ac:dyDescent="0.25">
      <c r="A70" s="28" t="s">
        <v>92</v>
      </c>
      <c r="B70" s="28"/>
      <c r="C70" s="39">
        <v>914</v>
      </c>
      <c r="D70" s="23" t="s">
        <v>23</v>
      </c>
      <c r="E70" s="23" t="s">
        <v>37</v>
      </c>
      <c r="F70" s="23" t="s">
        <v>38</v>
      </c>
      <c r="G70" s="23"/>
      <c r="H70" s="29">
        <v>340</v>
      </c>
      <c r="I70" s="203">
        <f t="shared" ref="I70:N70" si="15">I71+I72+I73+I80</f>
        <v>13000</v>
      </c>
      <c r="J70" s="44">
        <f t="shared" si="15"/>
        <v>0</v>
      </c>
      <c r="K70" s="44">
        <f t="shared" si="15"/>
        <v>17000</v>
      </c>
      <c r="L70" s="268">
        <f t="shared" si="15"/>
        <v>250</v>
      </c>
      <c r="M70" s="268">
        <f t="shared" si="15"/>
        <v>135</v>
      </c>
      <c r="N70" s="268">
        <f t="shared" si="15"/>
        <v>140</v>
      </c>
    </row>
    <row r="71" spans="1:14" ht="18" customHeight="1" x14ac:dyDescent="0.25">
      <c r="A71" s="52" t="s">
        <v>93</v>
      </c>
      <c r="B71" s="52"/>
      <c r="C71" s="39">
        <v>914</v>
      </c>
      <c r="D71" s="23" t="s">
        <v>23</v>
      </c>
      <c r="E71" s="23" t="s">
        <v>37</v>
      </c>
      <c r="F71" s="23" t="s">
        <v>38</v>
      </c>
      <c r="G71" s="23" t="s">
        <v>44</v>
      </c>
      <c r="H71" s="29">
        <v>343</v>
      </c>
      <c r="I71" s="206"/>
      <c r="J71" s="53"/>
      <c r="K71" s="53"/>
      <c r="L71" s="271"/>
      <c r="M71" s="271"/>
      <c r="N71" s="271"/>
    </row>
    <row r="72" spans="1:14" ht="18" customHeight="1" x14ac:dyDescent="0.25">
      <c r="A72" s="52" t="s">
        <v>94</v>
      </c>
      <c r="B72" s="52"/>
      <c r="C72" s="39">
        <v>914</v>
      </c>
      <c r="D72" s="23" t="s">
        <v>23</v>
      </c>
      <c r="E72" s="23" t="s">
        <v>37</v>
      </c>
      <c r="F72" s="23" t="s">
        <v>38</v>
      </c>
      <c r="G72" s="54" t="s">
        <v>95</v>
      </c>
      <c r="H72" s="29">
        <v>344</v>
      </c>
      <c r="I72" s="206"/>
      <c r="J72" s="53"/>
      <c r="K72" s="53"/>
      <c r="L72" s="271">
        <v>60</v>
      </c>
      <c r="M72" s="271">
        <v>0</v>
      </c>
      <c r="N72" s="271">
        <v>0</v>
      </c>
    </row>
    <row r="73" spans="1:14" ht="28.5" customHeight="1" x14ac:dyDescent="0.25">
      <c r="A73" s="56" t="s">
        <v>96</v>
      </c>
      <c r="B73" s="52"/>
      <c r="C73" s="39" t="s">
        <v>22</v>
      </c>
      <c r="D73" s="23" t="s">
        <v>23</v>
      </c>
      <c r="E73" s="23" t="s">
        <v>37</v>
      </c>
      <c r="F73" s="23" t="s">
        <v>38</v>
      </c>
      <c r="G73" s="23" t="s">
        <v>44</v>
      </c>
      <c r="H73" s="29">
        <v>346</v>
      </c>
      <c r="I73" s="201">
        <f t="shared" ref="I73:N73" si="16">SUM(I74:I79)</f>
        <v>13000</v>
      </c>
      <c r="J73" s="42">
        <f t="shared" si="16"/>
        <v>0</v>
      </c>
      <c r="K73" s="42">
        <f t="shared" si="16"/>
        <v>17000</v>
      </c>
      <c r="L73" s="266">
        <f t="shared" si="16"/>
        <v>130</v>
      </c>
      <c r="M73" s="266">
        <f t="shared" si="16"/>
        <v>75</v>
      </c>
      <c r="N73" s="266">
        <f t="shared" si="16"/>
        <v>80</v>
      </c>
    </row>
    <row r="74" spans="1:14" ht="18" customHeight="1" x14ac:dyDescent="0.25">
      <c r="A74" s="52" t="s">
        <v>97</v>
      </c>
      <c r="B74" s="52"/>
      <c r="C74" s="39"/>
      <c r="D74" s="23" t="s">
        <v>23</v>
      </c>
      <c r="E74" s="23" t="s">
        <v>37</v>
      </c>
      <c r="F74" s="23" t="s">
        <v>38</v>
      </c>
      <c r="G74" s="23" t="s">
        <v>44</v>
      </c>
      <c r="H74" s="29"/>
      <c r="I74" s="206">
        <v>13000</v>
      </c>
      <c r="J74" s="53"/>
      <c r="K74" s="53">
        <v>17000</v>
      </c>
      <c r="L74" s="271">
        <v>50</v>
      </c>
      <c r="M74" s="271">
        <v>20</v>
      </c>
      <c r="N74" s="271">
        <v>25</v>
      </c>
    </row>
    <row r="75" spans="1:14" ht="18" hidden="1" customHeight="1" x14ac:dyDescent="0.25">
      <c r="A75" s="52" t="s">
        <v>98</v>
      </c>
      <c r="B75" s="52"/>
      <c r="C75" s="39"/>
      <c r="D75" s="23" t="s">
        <v>23</v>
      </c>
      <c r="E75" s="23" t="s">
        <v>37</v>
      </c>
      <c r="F75" s="23" t="s">
        <v>38</v>
      </c>
      <c r="G75" s="23" t="s">
        <v>44</v>
      </c>
      <c r="H75" s="29"/>
      <c r="I75" s="206"/>
      <c r="J75" s="53"/>
      <c r="K75" s="53"/>
      <c r="L75" s="271"/>
      <c r="M75" s="271"/>
      <c r="N75" s="271"/>
    </row>
    <row r="76" spans="1:14" ht="18" hidden="1" customHeight="1" x14ac:dyDescent="0.25">
      <c r="A76" s="52" t="s">
        <v>99</v>
      </c>
      <c r="B76" s="52"/>
      <c r="C76" s="39"/>
      <c r="D76" s="23" t="s">
        <v>23</v>
      </c>
      <c r="E76" s="23" t="s">
        <v>37</v>
      </c>
      <c r="F76" s="23" t="s">
        <v>38</v>
      </c>
      <c r="G76" s="23" t="s">
        <v>44</v>
      </c>
      <c r="H76" s="29"/>
      <c r="I76" s="206"/>
      <c r="J76" s="53"/>
      <c r="K76" s="53"/>
      <c r="L76" s="271"/>
      <c r="M76" s="271"/>
      <c r="N76" s="271"/>
    </row>
    <row r="77" spans="1:14" ht="18" hidden="1" customHeight="1" x14ac:dyDescent="0.25">
      <c r="A77" s="52" t="s">
        <v>100</v>
      </c>
      <c r="B77" s="52"/>
      <c r="C77" s="39"/>
      <c r="D77" s="23" t="s">
        <v>23</v>
      </c>
      <c r="E77" s="23" t="s">
        <v>37</v>
      </c>
      <c r="F77" s="23" t="s">
        <v>38</v>
      </c>
      <c r="G77" s="23" t="s">
        <v>44</v>
      </c>
      <c r="H77" s="29"/>
      <c r="I77" s="206"/>
      <c r="J77" s="53"/>
      <c r="K77" s="53"/>
      <c r="L77" s="271"/>
      <c r="M77" s="271"/>
      <c r="N77" s="271"/>
    </row>
    <row r="78" spans="1:14" ht="27" customHeight="1" x14ac:dyDescent="0.25">
      <c r="A78" s="52" t="s">
        <v>101</v>
      </c>
      <c r="B78" s="52"/>
      <c r="C78" s="39"/>
      <c r="D78" s="23" t="s">
        <v>23</v>
      </c>
      <c r="E78" s="23" t="s">
        <v>37</v>
      </c>
      <c r="F78" s="23" t="s">
        <v>38</v>
      </c>
      <c r="G78" s="23" t="s">
        <v>44</v>
      </c>
      <c r="H78" s="29"/>
      <c r="I78" s="206"/>
      <c r="J78" s="53"/>
      <c r="K78" s="53"/>
      <c r="L78" s="271">
        <v>10</v>
      </c>
      <c r="M78" s="271">
        <v>5</v>
      </c>
      <c r="N78" s="271">
        <v>5</v>
      </c>
    </row>
    <row r="79" spans="1:14" ht="18" customHeight="1" x14ac:dyDescent="0.25">
      <c r="A79" s="52" t="s">
        <v>102</v>
      </c>
      <c r="B79" s="52"/>
      <c r="C79" s="39"/>
      <c r="D79" s="23" t="s">
        <v>23</v>
      </c>
      <c r="E79" s="23" t="s">
        <v>37</v>
      </c>
      <c r="F79" s="23" t="s">
        <v>38</v>
      </c>
      <c r="G79" s="23" t="s">
        <v>44</v>
      </c>
      <c r="H79" s="29"/>
      <c r="I79" s="206"/>
      <c r="J79" s="53"/>
      <c r="K79" s="53"/>
      <c r="L79" s="271">
        <v>70</v>
      </c>
      <c r="M79" s="271">
        <v>50</v>
      </c>
      <c r="N79" s="271">
        <v>50</v>
      </c>
    </row>
    <row r="80" spans="1:14" ht="27.75" customHeight="1" x14ac:dyDescent="0.25">
      <c r="A80" s="56" t="s">
        <v>103</v>
      </c>
      <c r="B80" s="52"/>
      <c r="C80" s="39" t="s">
        <v>22</v>
      </c>
      <c r="D80" s="23" t="s">
        <v>23</v>
      </c>
      <c r="E80" s="23" t="s">
        <v>37</v>
      </c>
      <c r="F80" s="23" t="s">
        <v>38</v>
      </c>
      <c r="G80" s="23" t="s">
        <v>44</v>
      </c>
      <c r="H80" s="29">
        <v>349</v>
      </c>
      <c r="I80" s="201">
        <f t="shared" ref="I80:N80" si="17">I81+I82</f>
        <v>0</v>
      </c>
      <c r="J80" s="42">
        <f t="shared" si="17"/>
        <v>0</v>
      </c>
      <c r="K80" s="42">
        <f t="shared" si="17"/>
        <v>0</v>
      </c>
      <c r="L80" s="266">
        <f t="shared" si="17"/>
        <v>60</v>
      </c>
      <c r="M80" s="266">
        <f t="shared" si="17"/>
        <v>60</v>
      </c>
      <c r="N80" s="266">
        <f t="shared" si="17"/>
        <v>60</v>
      </c>
    </row>
    <row r="81" spans="1:14" ht="18" customHeight="1" x14ac:dyDescent="0.25">
      <c r="A81" s="57" t="s">
        <v>104</v>
      </c>
      <c r="B81" s="52"/>
      <c r="C81" s="39"/>
      <c r="D81" s="23" t="s">
        <v>23</v>
      </c>
      <c r="E81" s="23" t="s">
        <v>37</v>
      </c>
      <c r="F81" s="23" t="s">
        <v>38</v>
      </c>
      <c r="G81" s="23" t="s">
        <v>44</v>
      </c>
      <c r="H81" s="29"/>
      <c r="I81" s="207"/>
      <c r="J81" s="58"/>
      <c r="K81" s="58"/>
      <c r="L81" s="272">
        <v>30</v>
      </c>
      <c r="M81" s="272">
        <v>30</v>
      </c>
      <c r="N81" s="272">
        <v>30</v>
      </c>
    </row>
    <row r="82" spans="1:14" ht="22.5" customHeight="1" x14ac:dyDescent="0.25">
      <c r="A82" s="59" t="s">
        <v>105</v>
      </c>
      <c r="B82" s="52"/>
      <c r="C82" s="39"/>
      <c r="D82" s="23" t="s">
        <v>23</v>
      </c>
      <c r="E82" s="23" t="s">
        <v>37</v>
      </c>
      <c r="F82" s="23" t="s">
        <v>38</v>
      </c>
      <c r="G82" s="23" t="s">
        <v>44</v>
      </c>
      <c r="H82" s="29"/>
      <c r="I82" s="207"/>
      <c r="J82" s="58"/>
      <c r="K82" s="58"/>
      <c r="L82" s="272">
        <v>30</v>
      </c>
      <c r="M82" s="272">
        <v>30</v>
      </c>
      <c r="N82" s="272">
        <v>30</v>
      </c>
    </row>
    <row r="83" spans="1:14" ht="26.25" hidden="1" customHeight="1" x14ac:dyDescent="0.25">
      <c r="A83" s="60" t="s">
        <v>106</v>
      </c>
      <c r="B83" s="61"/>
      <c r="C83" s="18">
        <v>914</v>
      </c>
      <c r="D83" s="18" t="s">
        <v>23</v>
      </c>
      <c r="E83" s="18" t="s">
        <v>107</v>
      </c>
      <c r="F83" s="18"/>
      <c r="G83" s="18"/>
      <c r="H83" s="62"/>
      <c r="I83" s="195">
        <f t="shared" ref="I83:N83" si="18">I84+I87</f>
        <v>0</v>
      </c>
      <c r="J83" s="20">
        <f t="shared" si="18"/>
        <v>0</v>
      </c>
      <c r="K83" s="20">
        <f t="shared" si="18"/>
        <v>0</v>
      </c>
      <c r="L83" s="260">
        <f t="shared" si="18"/>
        <v>0</v>
      </c>
      <c r="M83" s="260">
        <f t="shared" si="18"/>
        <v>0</v>
      </c>
      <c r="N83" s="260">
        <f t="shared" si="18"/>
        <v>0</v>
      </c>
    </row>
    <row r="84" spans="1:14" ht="26.25" hidden="1" customHeight="1" x14ac:dyDescent="0.25">
      <c r="A84" s="61" t="s">
        <v>108</v>
      </c>
      <c r="B84" s="61"/>
      <c r="C84" s="39" t="s">
        <v>22</v>
      </c>
      <c r="D84" s="23" t="s">
        <v>23</v>
      </c>
      <c r="E84" s="23" t="s">
        <v>107</v>
      </c>
      <c r="F84" s="39"/>
      <c r="G84" s="39"/>
      <c r="H84" s="23"/>
      <c r="I84" s="208">
        <f t="shared" ref="I84:N85" si="19">I85</f>
        <v>0</v>
      </c>
      <c r="J84" s="63">
        <f t="shared" si="19"/>
        <v>0</v>
      </c>
      <c r="K84" s="63">
        <f t="shared" si="19"/>
        <v>0</v>
      </c>
      <c r="L84" s="273">
        <f t="shared" si="19"/>
        <v>0</v>
      </c>
      <c r="M84" s="273">
        <f t="shared" si="19"/>
        <v>0</v>
      </c>
      <c r="N84" s="273">
        <f t="shared" si="19"/>
        <v>0</v>
      </c>
    </row>
    <row r="85" spans="1:14" ht="26.25" hidden="1" customHeight="1" x14ac:dyDescent="0.25">
      <c r="A85" s="52" t="s">
        <v>4</v>
      </c>
      <c r="B85" s="61"/>
      <c r="C85" s="39"/>
      <c r="D85" s="23" t="s">
        <v>23</v>
      </c>
      <c r="E85" s="23" t="s">
        <v>107</v>
      </c>
      <c r="F85" s="39"/>
      <c r="G85" s="23"/>
      <c r="H85" s="23" t="s">
        <v>109</v>
      </c>
      <c r="I85" s="209">
        <f t="shared" si="19"/>
        <v>0</v>
      </c>
      <c r="J85" s="64">
        <f t="shared" si="19"/>
        <v>0</v>
      </c>
      <c r="K85" s="64">
        <f t="shared" si="19"/>
        <v>0</v>
      </c>
      <c r="L85" s="274">
        <f t="shared" si="19"/>
        <v>0</v>
      </c>
      <c r="M85" s="274">
        <f t="shared" si="19"/>
        <v>0</v>
      </c>
      <c r="N85" s="274">
        <f t="shared" si="19"/>
        <v>0</v>
      </c>
    </row>
    <row r="86" spans="1:14" ht="26.25" hidden="1" customHeight="1" x14ac:dyDescent="0.25">
      <c r="A86" s="52" t="s">
        <v>79</v>
      </c>
      <c r="B86" s="61"/>
      <c r="C86" s="39"/>
      <c r="D86" s="23" t="s">
        <v>23</v>
      </c>
      <c r="E86" s="23" t="s">
        <v>107</v>
      </c>
      <c r="F86" s="65" t="s">
        <v>110</v>
      </c>
      <c r="G86" s="23" t="s">
        <v>111</v>
      </c>
      <c r="H86" s="23" t="s">
        <v>112</v>
      </c>
      <c r="I86" s="197"/>
      <c r="J86" s="30"/>
      <c r="K86" s="30"/>
      <c r="L86" s="262"/>
      <c r="M86" s="262"/>
      <c r="N86" s="262"/>
    </row>
    <row r="87" spans="1:14" ht="26.25" hidden="1" customHeight="1" x14ac:dyDescent="0.25">
      <c r="A87" s="61" t="s">
        <v>113</v>
      </c>
      <c r="B87" s="61"/>
      <c r="C87" s="39" t="s">
        <v>22</v>
      </c>
      <c r="D87" s="23" t="s">
        <v>23</v>
      </c>
      <c r="E87" s="23" t="s">
        <v>107</v>
      </c>
      <c r="F87" s="39"/>
      <c r="G87" s="23"/>
      <c r="H87" s="23" t="s">
        <v>114</v>
      </c>
      <c r="I87" s="208">
        <f t="shared" ref="I87:N88" si="20">I88</f>
        <v>0</v>
      </c>
      <c r="J87" s="63">
        <f t="shared" si="20"/>
        <v>0</v>
      </c>
      <c r="K87" s="63">
        <f t="shared" si="20"/>
        <v>0</v>
      </c>
      <c r="L87" s="273">
        <f t="shared" si="20"/>
        <v>0</v>
      </c>
      <c r="M87" s="273">
        <f t="shared" si="20"/>
        <v>0</v>
      </c>
      <c r="N87" s="273">
        <f t="shared" si="20"/>
        <v>0</v>
      </c>
    </row>
    <row r="88" spans="1:14" ht="26.25" hidden="1" customHeight="1" x14ac:dyDescent="0.25">
      <c r="A88" s="52" t="s">
        <v>4</v>
      </c>
      <c r="B88" s="61"/>
      <c r="C88" s="39"/>
      <c r="D88" s="23" t="s">
        <v>23</v>
      </c>
      <c r="E88" s="23" t="s">
        <v>107</v>
      </c>
      <c r="F88" s="39"/>
      <c r="G88" s="23"/>
      <c r="H88" s="23" t="s">
        <v>109</v>
      </c>
      <c r="I88" s="209">
        <f t="shared" si="20"/>
        <v>0</v>
      </c>
      <c r="J88" s="64">
        <f t="shared" si="20"/>
        <v>0</v>
      </c>
      <c r="K88" s="64">
        <f t="shared" si="20"/>
        <v>0</v>
      </c>
      <c r="L88" s="274">
        <f t="shared" si="20"/>
        <v>0</v>
      </c>
      <c r="M88" s="274">
        <f t="shared" si="20"/>
        <v>0</v>
      </c>
      <c r="N88" s="274">
        <f t="shared" si="20"/>
        <v>0</v>
      </c>
    </row>
    <row r="89" spans="1:14" ht="26.25" hidden="1" customHeight="1" x14ac:dyDescent="0.25">
      <c r="A89" s="52" t="s">
        <v>79</v>
      </c>
      <c r="B89" s="61"/>
      <c r="C89" s="39"/>
      <c r="D89" s="23" t="s">
        <v>23</v>
      </c>
      <c r="E89" s="23" t="s">
        <v>107</v>
      </c>
      <c r="F89" s="65" t="s">
        <v>115</v>
      </c>
      <c r="G89" s="23" t="s">
        <v>111</v>
      </c>
      <c r="H89" s="23" t="s">
        <v>112</v>
      </c>
      <c r="I89" s="197"/>
      <c r="J89" s="30"/>
      <c r="K89" s="30"/>
      <c r="L89" s="262"/>
      <c r="M89" s="262"/>
      <c r="N89" s="262"/>
    </row>
    <row r="90" spans="1:14" outlineLevel="1" x14ac:dyDescent="0.25">
      <c r="A90" s="60" t="s">
        <v>116</v>
      </c>
      <c r="B90" s="66"/>
      <c r="C90" s="18">
        <v>914</v>
      </c>
      <c r="D90" s="18" t="s">
        <v>23</v>
      </c>
      <c r="E90" s="18" t="s">
        <v>117</v>
      </c>
      <c r="F90" s="18"/>
      <c r="G90" s="18"/>
      <c r="H90" s="62"/>
      <c r="I90" s="210">
        <f t="shared" ref="I90:N91" si="21">I91</f>
        <v>0</v>
      </c>
      <c r="J90" s="67">
        <f t="shared" si="21"/>
        <v>0</v>
      </c>
      <c r="K90" s="67">
        <f t="shared" si="21"/>
        <v>0</v>
      </c>
      <c r="L90" s="275">
        <f t="shared" si="21"/>
        <v>300</v>
      </c>
      <c r="M90" s="275">
        <f t="shared" si="21"/>
        <v>0</v>
      </c>
      <c r="N90" s="275">
        <f t="shared" si="21"/>
        <v>0</v>
      </c>
    </row>
    <row r="91" spans="1:14" outlineLevel="1" x14ac:dyDescent="0.25">
      <c r="A91" s="129" t="s">
        <v>4</v>
      </c>
      <c r="B91" s="69"/>
      <c r="C91" s="70"/>
      <c r="D91" s="23"/>
      <c r="E91" s="23"/>
      <c r="F91" s="23" t="s">
        <v>118</v>
      </c>
      <c r="G91" s="23"/>
      <c r="H91" s="29">
        <v>200</v>
      </c>
      <c r="I91" s="202">
        <f t="shared" si="21"/>
        <v>0</v>
      </c>
      <c r="J91" s="43">
        <f t="shared" si="21"/>
        <v>0</v>
      </c>
      <c r="K91" s="43">
        <f t="shared" si="21"/>
        <v>0</v>
      </c>
      <c r="L91" s="267">
        <f t="shared" si="21"/>
        <v>300</v>
      </c>
      <c r="M91" s="267">
        <f t="shared" si="21"/>
        <v>0</v>
      </c>
      <c r="N91" s="267">
        <f t="shared" si="21"/>
        <v>0</v>
      </c>
    </row>
    <row r="92" spans="1:14" ht="23.25" customHeight="1" outlineLevel="1" x14ac:dyDescent="0.25">
      <c r="A92" s="52" t="s">
        <v>79</v>
      </c>
      <c r="B92" s="69"/>
      <c r="C92" s="70" t="s">
        <v>22</v>
      </c>
      <c r="D92" s="23" t="s">
        <v>23</v>
      </c>
      <c r="E92" s="23" t="s">
        <v>117</v>
      </c>
      <c r="F92" s="23" t="s">
        <v>118</v>
      </c>
      <c r="G92" s="23" t="s">
        <v>119</v>
      </c>
      <c r="H92" s="29">
        <v>296</v>
      </c>
      <c r="I92" s="197"/>
      <c r="J92" s="30"/>
      <c r="K92" s="30"/>
      <c r="L92" s="262">
        <v>300</v>
      </c>
      <c r="M92" s="262"/>
      <c r="N92" s="262"/>
    </row>
    <row r="93" spans="1:14" ht="22.5" customHeight="1" x14ac:dyDescent="0.25">
      <c r="A93" s="60" t="s">
        <v>120</v>
      </c>
      <c r="B93" s="66"/>
      <c r="C93" s="71"/>
      <c r="D93" s="18" t="s">
        <v>23</v>
      </c>
      <c r="E93" s="18" t="s">
        <v>121</v>
      </c>
      <c r="F93" s="18"/>
      <c r="G93" s="18"/>
      <c r="H93" s="62"/>
      <c r="I93" s="195">
        <f>I94+I115+I114</f>
        <v>11960308.959999999</v>
      </c>
      <c r="J93" s="20">
        <f>J94+J115+J114</f>
        <v>0</v>
      </c>
      <c r="K93" s="20">
        <f>K94+K115+K114+K128</f>
        <v>9944700</v>
      </c>
      <c r="L93" s="260">
        <f>L94+L115+L114+L128</f>
        <v>9165.7000000000007</v>
      </c>
      <c r="M93" s="260">
        <f>M94+M115+M114+M128</f>
        <v>9001.1999999999989</v>
      </c>
      <c r="N93" s="260">
        <f>N94+N115+N114+N128</f>
        <v>9709.5</v>
      </c>
    </row>
    <row r="94" spans="1:14" ht="18.75" customHeight="1" x14ac:dyDescent="0.25">
      <c r="A94" s="129" t="s">
        <v>4</v>
      </c>
      <c r="B94" s="69"/>
      <c r="C94" s="70"/>
      <c r="D94" s="23" t="s">
        <v>23</v>
      </c>
      <c r="E94" s="23" t="s">
        <v>121</v>
      </c>
      <c r="F94" s="23"/>
      <c r="G94" s="23"/>
      <c r="H94" s="29">
        <v>200</v>
      </c>
      <c r="I94" s="209">
        <f>I95+I110+I107+I101+I98+I106+I112</f>
        <v>10674089.26</v>
      </c>
      <c r="J94" s="64">
        <f>J95+J109+J107+J101+J98+J106</f>
        <v>0</v>
      </c>
      <c r="K94" s="64">
        <f>K95+K109+K107+K101+K98+K106</f>
        <v>8374700</v>
      </c>
      <c r="L94" s="274">
        <f>L95+L110+L107+L101+L98+L106</f>
        <v>7365.7</v>
      </c>
      <c r="M94" s="274">
        <f>M95+M110+M107+M101+M98+M106</f>
        <v>7301.1999999999989</v>
      </c>
      <c r="N94" s="274">
        <f>N95+N110+N107+N101+N98+N106</f>
        <v>8009.5</v>
      </c>
    </row>
    <row r="95" spans="1:14" ht="28.5" x14ac:dyDescent="0.25">
      <c r="A95" s="26" t="s">
        <v>27</v>
      </c>
      <c r="B95" s="69"/>
      <c r="C95" s="70"/>
      <c r="D95" s="23" t="s">
        <v>23</v>
      </c>
      <c r="E95" s="23" t="s">
        <v>121</v>
      </c>
      <c r="F95" s="23" t="s">
        <v>122</v>
      </c>
      <c r="G95" s="23"/>
      <c r="H95" s="29">
        <v>210</v>
      </c>
      <c r="I95" s="209">
        <f t="shared" ref="I95:N95" si="22">I96+I97</f>
        <v>5372447.2800000003</v>
      </c>
      <c r="J95" s="64">
        <f t="shared" si="22"/>
        <v>0</v>
      </c>
      <c r="K95" s="64">
        <f t="shared" si="22"/>
        <v>5312700</v>
      </c>
      <c r="L95" s="274">
        <f t="shared" si="22"/>
        <v>5750</v>
      </c>
      <c r="M95" s="274">
        <f t="shared" si="22"/>
        <v>5803.4</v>
      </c>
      <c r="N95" s="274">
        <f t="shared" si="22"/>
        <v>6035.4</v>
      </c>
    </row>
    <row r="96" spans="1:14" ht="18.75" customHeight="1" x14ac:dyDescent="0.25">
      <c r="A96" s="28" t="s">
        <v>29</v>
      </c>
      <c r="B96" s="69"/>
      <c r="C96" s="70"/>
      <c r="D96" s="23" t="s">
        <v>23</v>
      </c>
      <c r="E96" s="23" t="s">
        <v>121</v>
      </c>
      <c r="F96" s="23" t="s">
        <v>122</v>
      </c>
      <c r="G96" s="23" t="s">
        <v>123</v>
      </c>
      <c r="H96" s="29">
        <v>211</v>
      </c>
      <c r="I96" s="197">
        <v>4127850.22</v>
      </c>
      <c r="J96" s="30"/>
      <c r="K96" s="30">
        <v>4080400</v>
      </c>
      <c r="L96" s="262">
        <v>4416.3</v>
      </c>
      <c r="M96" s="262">
        <v>4457.3</v>
      </c>
      <c r="N96" s="262">
        <v>4635.5</v>
      </c>
    </row>
    <row r="97" spans="1:15" ht="18.75" customHeight="1" x14ac:dyDescent="0.25">
      <c r="A97" s="28" t="s">
        <v>34</v>
      </c>
      <c r="B97" s="69"/>
      <c r="C97" s="70"/>
      <c r="D97" s="23" t="s">
        <v>23</v>
      </c>
      <c r="E97" s="23" t="s">
        <v>121</v>
      </c>
      <c r="F97" s="23" t="s">
        <v>122</v>
      </c>
      <c r="G97" s="23" t="s">
        <v>124</v>
      </c>
      <c r="H97" s="29">
        <v>213</v>
      </c>
      <c r="I97" s="197">
        <v>1244597.06</v>
      </c>
      <c r="J97" s="30"/>
      <c r="K97" s="30">
        <v>1232300</v>
      </c>
      <c r="L97" s="262">
        <v>1333.7</v>
      </c>
      <c r="M97" s="262">
        <v>1346.1</v>
      </c>
      <c r="N97" s="262">
        <v>1399.9</v>
      </c>
    </row>
    <row r="98" spans="1:15" ht="18.75" customHeight="1" x14ac:dyDescent="0.25">
      <c r="A98" s="28" t="s">
        <v>53</v>
      </c>
      <c r="B98" s="69"/>
      <c r="C98" s="70"/>
      <c r="D98" s="23" t="s">
        <v>23</v>
      </c>
      <c r="E98" s="23" t="s">
        <v>121</v>
      </c>
      <c r="F98" s="23" t="s">
        <v>125</v>
      </c>
      <c r="G98" s="23" t="s">
        <v>44</v>
      </c>
      <c r="H98" s="29">
        <v>225</v>
      </c>
      <c r="I98" s="197">
        <v>1977615.9</v>
      </c>
      <c r="J98" s="30"/>
      <c r="K98" s="30">
        <f>K99+K100</f>
        <v>2664800</v>
      </c>
      <c r="L98" s="276">
        <f>SUM(L99:L100)</f>
        <v>1502.5</v>
      </c>
      <c r="M98" s="276">
        <f>SUM(M99:M100)</f>
        <v>1386.6</v>
      </c>
      <c r="N98" s="276">
        <f>SUM(N99:N100)</f>
        <v>1862.9</v>
      </c>
    </row>
    <row r="99" spans="1:15" ht="18.75" customHeight="1" x14ac:dyDescent="0.25">
      <c r="A99" s="48" t="s">
        <v>126</v>
      </c>
      <c r="B99" s="69"/>
      <c r="C99" s="70"/>
      <c r="D99" s="23" t="s">
        <v>23</v>
      </c>
      <c r="E99" s="23" t="s">
        <v>121</v>
      </c>
      <c r="F99" s="23" t="s">
        <v>125</v>
      </c>
      <c r="G99" s="23" t="s">
        <v>44</v>
      </c>
      <c r="H99" s="29"/>
      <c r="I99" s="197"/>
      <c r="J99" s="30"/>
      <c r="K99" s="30">
        <v>2514800</v>
      </c>
      <c r="L99" s="262">
        <v>1202.5</v>
      </c>
      <c r="M99" s="262">
        <v>1086.5999999999999</v>
      </c>
      <c r="N99" s="262">
        <v>1562.9</v>
      </c>
    </row>
    <row r="100" spans="1:15" ht="18.75" customHeight="1" x14ac:dyDescent="0.25">
      <c r="A100" s="48" t="s">
        <v>127</v>
      </c>
      <c r="B100" s="69"/>
      <c r="C100" s="70"/>
      <c r="D100" s="23" t="s">
        <v>23</v>
      </c>
      <c r="E100" s="23" t="s">
        <v>121</v>
      </c>
      <c r="F100" s="23" t="s">
        <v>125</v>
      </c>
      <c r="G100" s="23" t="s">
        <v>44</v>
      </c>
      <c r="H100" s="29"/>
      <c r="I100" s="197"/>
      <c r="J100" s="30"/>
      <c r="K100" s="30">
        <v>150000</v>
      </c>
      <c r="L100" s="262">
        <v>300</v>
      </c>
      <c r="M100" s="262">
        <v>300</v>
      </c>
      <c r="N100" s="262">
        <v>300</v>
      </c>
    </row>
    <row r="101" spans="1:15" ht="18.75" customHeight="1" x14ac:dyDescent="0.25">
      <c r="A101" s="28" t="s">
        <v>128</v>
      </c>
      <c r="B101" s="69"/>
      <c r="C101" s="70"/>
      <c r="D101" s="23" t="s">
        <v>23</v>
      </c>
      <c r="E101" s="23" t="s">
        <v>121</v>
      </c>
      <c r="F101" s="23" t="s">
        <v>125</v>
      </c>
      <c r="G101" s="23" t="s">
        <v>44</v>
      </c>
      <c r="H101" s="29">
        <v>226</v>
      </c>
      <c r="I101" s="209">
        <f>I102+I103+I104</f>
        <v>91502.74</v>
      </c>
      <c r="J101" s="64">
        <f>J103+J104</f>
        <v>0</v>
      </c>
      <c r="K101" s="64">
        <f>K102+K104</f>
        <v>84500</v>
      </c>
      <c r="L101" s="274">
        <f>L102+L104</f>
        <v>93.2</v>
      </c>
      <c r="M101" s="274">
        <f>M102+M104</f>
        <v>93.2</v>
      </c>
      <c r="N101" s="274">
        <f>N102+N104</f>
        <v>93.2</v>
      </c>
    </row>
    <row r="102" spans="1:15" ht="18.75" customHeight="1" x14ac:dyDescent="0.25">
      <c r="A102" s="28" t="s">
        <v>62</v>
      </c>
      <c r="B102" s="69"/>
      <c r="C102" s="70"/>
      <c r="D102" s="23" t="s">
        <v>23</v>
      </c>
      <c r="E102" s="23" t="s">
        <v>121</v>
      </c>
      <c r="F102" s="23" t="s">
        <v>125</v>
      </c>
      <c r="G102" s="23" t="s">
        <v>44</v>
      </c>
      <c r="H102" s="29"/>
      <c r="I102" s="197">
        <v>84502.74</v>
      </c>
      <c r="J102" s="30"/>
      <c r="K102" s="30">
        <v>17000</v>
      </c>
      <c r="L102" s="262">
        <v>23</v>
      </c>
      <c r="M102" s="262">
        <v>23</v>
      </c>
      <c r="N102" s="262">
        <v>23</v>
      </c>
    </row>
    <row r="103" spans="1:15" ht="18.75" customHeight="1" x14ac:dyDescent="0.25">
      <c r="A103" s="28" t="s">
        <v>129</v>
      </c>
      <c r="B103" s="69"/>
      <c r="C103" s="70"/>
      <c r="D103" s="23"/>
      <c r="E103" s="23"/>
      <c r="F103" s="23"/>
      <c r="G103" s="23"/>
      <c r="H103" s="29"/>
      <c r="I103" s="197"/>
      <c r="J103" s="30"/>
      <c r="K103" s="30"/>
      <c r="L103" s="262">
        <v>10</v>
      </c>
      <c r="M103" s="262">
        <v>0</v>
      </c>
      <c r="N103" s="262">
        <v>0</v>
      </c>
    </row>
    <row r="104" spans="1:15" ht="18.75" customHeight="1" x14ac:dyDescent="0.25">
      <c r="A104" s="48" t="s">
        <v>130</v>
      </c>
      <c r="B104" s="69"/>
      <c r="C104" s="70"/>
      <c r="D104" s="23" t="s">
        <v>23</v>
      </c>
      <c r="E104" s="23" t="s">
        <v>121</v>
      </c>
      <c r="F104" s="23" t="s">
        <v>125</v>
      </c>
      <c r="G104" s="23" t="s">
        <v>44</v>
      </c>
      <c r="H104" s="29"/>
      <c r="I104" s="197">
        <v>7000</v>
      </c>
      <c r="J104" s="30"/>
      <c r="K104" s="30">
        <v>67500</v>
      </c>
      <c r="L104" s="262">
        <v>70.2</v>
      </c>
      <c r="M104" s="262">
        <v>70.2</v>
      </c>
      <c r="N104" s="262">
        <v>70.2</v>
      </c>
    </row>
    <row r="105" spans="1:15" s="323" customFormat="1" ht="18.75" customHeight="1" x14ac:dyDescent="0.25">
      <c r="A105" s="336" t="s">
        <v>126</v>
      </c>
      <c r="B105" s="337"/>
      <c r="C105" s="338"/>
      <c r="D105" s="339" t="s">
        <v>23</v>
      </c>
      <c r="E105" s="339" t="s">
        <v>121</v>
      </c>
      <c r="F105" s="339" t="s">
        <v>125</v>
      </c>
      <c r="G105" s="339" t="s">
        <v>44</v>
      </c>
      <c r="H105" s="340"/>
      <c r="I105" s="262"/>
      <c r="J105" s="262"/>
      <c r="K105" s="262"/>
      <c r="L105" s="262">
        <v>3934.2</v>
      </c>
      <c r="M105" s="262">
        <v>4487.2</v>
      </c>
      <c r="N105" s="262">
        <v>5115.3999999999996</v>
      </c>
      <c r="O105" s="323" t="s">
        <v>380</v>
      </c>
    </row>
    <row r="106" spans="1:15" ht="18.75" customHeight="1" x14ac:dyDescent="0.25">
      <c r="A106" s="48" t="s">
        <v>76</v>
      </c>
      <c r="B106" s="69"/>
      <c r="C106" s="70"/>
      <c r="D106" s="23" t="s">
        <v>23</v>
      </c>
      <c r="E106" s="23" t="s">
        <v>121</v>
      </c>
      <c r="F106" s="23" t="s">
        <v>122</v>
      </c>
      <c r="G106" s="23" t="s">
        <v>44</v>
      </c>
      <c r="H106" s="29">
        <v>227</v>
      </c>
      <c r="I106" s="197">
        <v>30603.83</v>
      </c>
      <c r="J106" s="30"/>
      <c r="K106" s="30">
        <v>17700</v>
      </c>
      <c r="L106" s="262">
        <v>18</v>
      </c>
      <c r="M106" s="262">
        <v>18</v>
      </c>
      <c r="N106" s="262">
        <v>18</v>
      </c>
    </row>
    <row r="107" spans="1:15" ht="18.75" customHeight="1" x14ac:dyDescent="0.25">
      <c r="A107" s="52" t="s">
        <v>131</v>
      </c>
      <c r="B107" s="69"/>
      <c r="C107" s="70"/>
      <c r="D107" s="23" t="s">
        <v>23</v>
      </c>
      <c r="E107" s="23" t="s">
        <v>121</v>
      </c>
      <c r="F107" s="23" t="s">
        <v>132</v>
      </c>
      <c r="G107" s="23"/>
      <c r="H107" s="29">
        <v>250</v>
      </c>
      <c r="I107" s="208">
        <f t="shared" ref="I107:K107" si="23">I108</f>
        <v>2000</v>
      </c>
      <c r="J107" s="63">
        <f t="shared" si="23"/>
        <v>0</v>
      </c>
      <c r="K107" s="63">
        <f t="shared" si="23"/>
        <v>2000</v>
      </c>
      <c r="L107" s="273">
        <f t="shared" ref="L107:N107" si="24">L108</f>
        <v>2</v>
      </c>
      <c r="M107" s="273">
        <f t="shared" si="24"/>
        <v>0</v>
      </c>
      <c r="N107" s="273">
        <f t="shared" si="24"/>
        <v>0</v>
      </c>
    </row>
    <row r="108" spans="1:15" ht="57.75" customHeight="1" x14ac:dyDescent="0.25">
      <c r="A108" s="52" t="s">
        <v>133</v>
      </c>
      <c r="B108" s="69"/>
      <c r="C108" s="70"/>
      <c r="D108" s="23" t="s">
        <v>23</v>
      </c>
      <c r="E108" s="23" t="s">
        <v>121</v>
      </c>
      <c r="F108" s="23" t="s">
        <v>132</v>
      </c>
      <c r="G108" s="23"/>
      <c r="H108" s="29">
        <v>251</v>
      </c>
      <c r="I108" s="197">
        <v>2000</v>
      </c>
      <c r="J108" s="30"/>
      <c r="K108" s="30">
        <v>2000</v>
      </c>
      <c r="L108" s="262">
        <v>2</v>
      </c>
      <c r="M108" s="262"/>
      <c r="N108" s="262"/>
    </row>
    <row r="109" spans="1:15" ht="18.75" hidden="1" customHeight="1" x14ac:dyDescent="0.25">
      <c r="A109" s="52" t="s">
        <v>79</v>
      </c>
      <c r="B109" s="69"/>
      <c r="C109" s="70"/>
      <c r="D109" s="23" t="s">
        <v>23</v>
      </c>
      <c r="E109" s="23" t="s">
        <v>121</v>
      </c>
      <c r="F109" s="23" t="s">
        <v>134</v>
      </c>
      <c r="G109" s="23" t="s">
        <v>135</v>
      </c>
      <c r="H109" s="29">
        <v>290</v>
      </c>
      <c r="I109" s="197"/>
      <c r="J109" s="30"/>
      <c r="K109" s="30">
        <f>K110+K111+K112</f>
        <v>293000</v>
      </c>
      <c r="L109" s="262"/>
      <c r="M109" s="262"/>
      <c r="N109" s="262"/>
    </row>
    <row r="110" spans="1:15" ht="39" hidden="1" customHeight="1" x14ac:dyDescent="0.25">
      <c r="A110" s="52" t="s">
        <v>87</v>
      </c>
      <c r="B110" s="69"/>
      <c r="C110" s="70"/>
      <c r="D110" s="23" t="s">
        <v>23</v>
      </c>
      <c r="E110" s="23" t="s">
        <v>121</v>
      </c>
      <c r="F110" s="23" t="s">
        <v>134</v>
      </c>
      <c r="G110" s="23" t="s">
        <v>135</v>
      </c>
      <c r="H110" s="29">
        <v>297</v>
      </c>
      <c r="I110" s="197">
        <v>3198919.51</v>
      </c>
      <c r="J110" s="30"/>
      <c r="K110" s="30">
        <v>293000</v>
      </c>
      <c r="L110" s="262"/>
      <c r="M110" s="262"/>
      <c r="N110" s="262"/>
    </row>
    <row r="111" spans="1:15" ht="17.25" hidden="1" customHeight="1" x14ac:dyDescent="0.25">
      <c r="A111" s="48" t="s">
        <v>80</v>
      </c>
      <c r="B111" s="69"/>
      <c r="C111" s="70"/>
      <c r="D111" s="23" t="s">
        <v>23</v>
      </c>
      <c r="E111" s="23" t="s">
        <v>121</v>
      </c>
      <c r="F111" s="23" t="s">
        <v>136</v>
      </c>
      <c r="G111" s="23" t="s">
        <v>82</v>
      </c>
      <c r="H111" s="29">
        <v>291</v>
      </c>
      <c r="I111" s="197"/>
      <c r="J111" s="30"/>
      <c r="K111" s="30"/>
      <c r="L111" s="262"/>
      <c r="M111" s="262"/>
      <c r="N111" s="262"/>
    </row>
    <row r="112" spans="1:15" ht="33.75" customHeight="1" x14ac:dyDescent="0.25">
      <c r="A112" s="48" t="s">
        <v>85</v>
      </c>
      <c r="B112" s="69"/>
      <c r="C112" s="70"/>
      <c r="D112" s="23" t="s">
        <v>23</v>
      </c>
      <c r="E112" s="23" t="s">
        <v>121</v>
      </c>
      <c r="F112" s="23" t="s">
        <v>136</v>
      </c>
      <c r="G112" s="23" t="s">
        <v>86</v>
      </c>
      <c r="H112" s="29">
        <v>292</v>
      </c>
      <c r="I112" s="197">
        <v>1000</v>
      </c>
      <c r="J112" s="30"/>
      <c r="K112" s="30"/>
      <c r="L112" s="277">
        <v>20</v>
      </c>
      <c r="M112" s="262"/>
      <c r="N112" s="262"/>
    </row>
    <row r="113" spans="1:14" ht="18.75" customHeight="1" x14ac:dyDescent="0.25">
      <c r="A113" s="6" t="s">
        <v>88</v>
      </c>
      <c r="B113" s="69"/>
      <c r="C113" s="70"/>
      <c r="D113" s="23"/>
      <c r="E113" s="23"/>
      <c r="F113" s="23"/>
      <c r="G113" s="23" t="s">
        <v>109</v>
      </c>
      <c r="H113" s="29">
        <v>300</v>
      </c>
      <c r="I113" s="209">
        <f t="shared" ref="I113:K113" si="25">I114+I115</f>
        <v>1286219.7</v>
      </c>
      <c r="J113" s="64">
        <f t="shared" si="25"/>
        <v>0</v>
      </c>
      <c r="K113" s="64">
        <f t="shared" si="25"/>
        <v>1570000</v>
      </c>
      <c r="L113" s="274">
        <f t="shared" ref="L113:N113" si="26">L114+L115</f>
        <v>1800</v>
      </c>
      <c r="M113" s="274">
        <f t="shared" si="26"/>
        <v>1700</v>
      </c>
      <c r="N113" s="274">
        <f t="shared" si="26"/>
        <v>1700</v>
      </c>
    </row>
    <row r="114" spans="1:14" x14ac:dyDescent="0.25">
      <c r="A114" s="28" t="s">
        <v>89</v>
      </c>
      <c r="B114" s="69"/>
      <c r="C114" s="70"/>
      <c r="D114" s="23" t="s">
        <v>23</v>
      </c>
      <c r="E114" s="23" t="s">
        <v>121</v>
      </c>
      <c r="F114" s="23" t="s">
        <v>122</v>
      </c>
      <c r="G114" s="23" t="s">
        <v>44</v>
      </c>
      <c r="H114" s="29">
        <v>310</v>
      </c>
      <c r="I114" s="197"/>
      <c r="J114" s="30"/>
      <c r="K114" s="30"/>
      <c r="L114" s="262"/>
      <c r="M114" s="262"/>
      <c r="N114" s="262"/>
    </row>
    <row r="115" spans="1:14" x14ac:dyDescent="0.25">
      <c r="A115" s="28" t="s">
        <v>92</v>
      </c>
      <c r="B115" s="28"/>
      <c r="C115" s="39">
        <v>914</v>
      </c>
      <c r="D115" s="23" t="s">
        <v>23</v>
      </c>
      <c r="E115" s="23" t="s">
        <v>121</v>
      </c>
      <c r="F115" s="23" t="s">
        <v>125</v>
      </c>
      <c r="G115" s="23"/>
      <c r="H115" s="29">
        <v>340</v>
      </c>
      <c r="I115" s="209">
        <f t="shared" ref="I115:K115" si="27">I116+I117+I118+I125</f>
        <v>1286219.7</v>
      </c>
      <c r="J115" s="64">
        <f t="shared" si="27"/>
        <v>0</v>
      </c>
      <c r="K115" s="64">
        <f t="shared" si="27"/>
        <v>1570000</v>
      </c>
      <c r="L115" s="274">
        <f t="shared" ref="L115:N115" si="28">L116+L117+L118+L125</f>
        <v>1800</v>
      </c>
      <c r="M115" s="274">
        <f t="shared" si="28"/>
        <v>1700</v>
      </c>
      <c r="N115" s="274">
        <f t="shared" si="28"/>
        <v>1700</v>
      </c>
    </row>
    <row r="116" spans="1:14" x14ac:dyDescent="0.25">
      <c r="A116" s="52" t="s">
        <v>93</v>
      </c>
      <c r="B116" s="52"/>
      <c r="C116" s="39">
        <v>914</v>
      </c>
      <c r="D116" s="23" t="s">
        <v>23</v>
      </c>
      <c r="E116" s="23" t="s">
        <v>121</v>
      </c>
      <c r="F116" s="23" t="s">
        <v>125</v>
      </c>
      <c r="G116" s="23" t="s">
        <v>44</v>
      </c>
      <c r="H116" s="29">
        <v>343</v>
      </c>
      <c r="I116" s="197">
        <v>923787.98</v>
      </c>
      <c r="J116" s="30"/>
      <c r="K116" s="30">
        <v>790000</v>
      </c>
      <c r="L116" s="262">
        <v>1200</v>
      </c>
      <c r="M116" s="262">
        <v>1200</v>
      </c>
      <c r="N116" s="262">
        <v>1200</v>
      </c>
    </row>
    <row r="117" spans="1:14" x14ac:dyDescent="0.25">
      <c r="A117" s="52" t="s">
        <v>94</v>
      </c>
      <c r="B117" s="52"/>
      <c r="C117" s="39">
        <v>914</v>
      </c>
      <c r="D117" s="23" t="s">
        <v>23</v>
      </c>
      <c r="E117" s="23" t="s">
        <v>121</v>
      </c>
      <c r="F117" s="23" t="s">
        <v>125</v>
      </c>
      <c r="G117" s="54" t="s">
        <v>95</v>
      </c>
      <c r="H117" s="29">
        <v>344</v>
      </c>
      <c r="I117" s="197"/>
      <c r="J117" s="30"/>
      <c r="K117" s="30"/>
      <c r="L117" s="262"/>
      <c r="M117" s="262"/>
      <c r="N117" s="262"/>
    </row>
    <row r="118" spans="1:14" ht="34.5" customHeight="1" x14ac:dyDescent="0.25">
      <c r="A118" s="56" t="s">
        <v>96</v>
      </c>
      <c r="B118" s="52"/>
      <c r="C118" s="39" t="s">
        <v>22</v>
      </c>
      <c r="D118" s="23" t="s">
        <v>23</v>
      </c>
      <c r="E118" s="23" t="s">
        <v>121</v>
      </c>
      <c r="F118" s="23" t="s">
        <v>125</v>
      </c>
      <c r="G118" s="23" t="s">
        <v>44</v>
      </c>
      <c r="H118" s="29">
        <v>346</v>
      </c>
      <c r="I118" s="209">
        <f t="shared" ref="I118:K118" si="29">SUM(I119:I124)</f>
        <v>362431.72</v>
      </c>
      <c r="J118" s="64">
        <f t="shared" si="29"/>
        <v>0</v>
      </c>
      <c r="K118" s="64">
        <f t="shared" si="29"/>
        <v>780000</v>
      </c>
      <c r="L118" s="274">
        <f t="shared" ref="L118:N118" si="30">SUM(L119:L124)</f>
        <v>570</v>
      </c>
      <c r="M118" s="274">
        <f t="shared" si="30"/>
        <v>500</v>
      </c>
      <c r="N118" s="274">
        <f t="shared" si="30"/>
        <v>500</v>
      </c>
    </row>
    <row r="119" spans="1:14" ht="22.5" customHeight="1" x14ac:dyDescent="0.25">
      <c r="A119" s="52" t="s">
        <v>97</v>
      </c>
      <c r="B119" s="52"/>
      <c r="C119" s="39"/>
      <c r="D119" s="23" t="s">
        <v>23</v>
      </c>
      <c r="E119" s="23" t="s">
        <v>121</v>
      </c>
      <c r="F119" s="23" t="s">
        <v>125</v>
      </c>
      <c r="G119" s="23" t="s">
        <v>44</v>
      </c>
      <c r="H119" s="29"/>
      <c r="I119" s="197">
        <v>12431.72</v>
      </c>
      <c r="J119" s="30"/>
      <c r="K119" s="30"/>
      <c r="L119" s="262">
        <v>70</v>
      </c>
      <c r="M119" s="262">
        <v>50</v>
      </c>
      <c r="N119" s="262">
        <v>50</v>
      </c>
    </row>
    <row r="120" spans="1:14" ht="18" customHeight="1" x14ac:dyDescent="0.25">
      <c r="A120" s="52" t="s">
        <v>98</v>
      </c>
      <c r="B120" s="52"/>
      <c r="C120" s="39"/>
      <c r="D120" s="23" t="s">
        <v>23</v>
      </c>
      <c r="E120" s="23" t="s">
        <v>121</v>
      </c>
      <c r="F120" s="23" t="s">
        <v>125</v>
      </c>
      <c r="G120" s="23" t="s">
        <v>44</v>
      </c>
      <c r="H120" s="29"/>
      <c r="I120" s="197">
        <v>200000</v>
      </c>
      <c r="J120" s="30"/>
      <c r="K120" s="30">
        <v>260000</v>
      </c>
      <c r="L120" s="262">
        <v>100</v>
      </c>
      <c r="M120" s="262">
        <v>50</v>
      </c>
      <c r="N120" s="262">
        <v>50</v>
      </c>
    </row>
    <row r="121" spans="1:14" ht="31.5" customHeight="1" x14ac:dyDescent="0.25">
      <c r="A121" s="52" t="s">
        <v>99</v>
      </c>
      <c r="B121" s="52"/>
      <c r="C121" s="39"/>
      <c r="D121" s="23" t="s">
        <v>23</v>
      </c>
      <c r="E121" s="23" t="s">
        <v>121</v>
      </c>
      <c r="F121" s="23" t="s">
        <v>125</v>
      </c>
      <c r="G121" s="23" t="s">
        <v>44</v>
      </c>
      <c r="H121" s="29"/>
      <c r="I121" s="197">
        <v>150000</v>
      </c>
      <c r="J121" s="30"/>
      <c r="K121" s="30">
        <v>160000</v>
      </c>
      <c r="L121" s="262">
        <v>300</v>
      </c>
      <c r="M121" s="262">
        <v>300</v>
      </c>
      <c r="N121" s="262">
        <v>300</v>
      </c>
    </row>
    <row r="122" spans="1:14" hidden="1" x14ac:dyDescent="0.25">
      <c r="A122" s="52" t="s">
        <v>100</v>
      </c>
      <c r="B122" s="52"/>
      <c r="C122" s="39"/>
      <c r="D122" s="23" t="s">
        <v>23</v>
      </c>
      <c r="E122" s="23" t="s">
        <v>121</v>
      </c>
      <c r="F122" s="23" t="s">
        <v>125</v>
      </c>
      <c r="G122" s="23" t="s">
        <v>44</v>
      </c>
      <c r="H122" s="29"/>
      <c r="I122" s="197"/>
      <c r="J122" s="30"/>
      <c r="K122" s="30"/>
      <c r="L122" s="262"/>
      <c r="M122" s="262"/>
      <c r="N122" s="262"/>
    </row>
    <row r="123" spans="1:14" ht="41.25" hidden="1" customHeight="1" x14ac:dyDescent="0.25">
      <c r="A123" s="52" t="s">
        <v>101</v>
      </c>
      <c r="B123" s="52"/>
      <c r="C123" s="39"/>
      <c r="D123" s="23" t="s">
        <v>23</v>
      </c>
      <c r="E123" s="23" t="s">
        <v>121</v>
      </c>
      <c r="F123" s="23" t="s">
        <v>125</v>
      </c>
      <c r="G123" s="23" t="s">
        <v>44</v>
      </c>
      <c r="H123" s="29"/>
      <c r="I123" s="197"/>
      <c r="J123" s="30"/>
      <c r="K123" s="30"/>
      <c r="L123" s="262"/>
      <c r="M123" s="262"/>
      <c r="N123" s="262"/>
    </row>
    <row r="124" spans="1:14" x14ac:dyDescent="0.25">
      <c r="A124" s="52" t="s">
        <v>102</v>
      </c>
      <c r="B124" s="52"/>
      <c r="C124" s="39"/>
      <c r="D124" s="23" t="s">
        <v>23</v>
      </c>
      <c r="E124" s="23" t="s">
        <v>121</v>
      </c>
      <c r="F124" s="23" t="s">
        <v>125</v>
      </c>
      <c r="G124" s="23" t="s">
        <v>44</v>
      </c>
      <c r="H124" s="29"/>
      <c r="I124" s="197"/>
      <c r="J124" s="30"/>
      <c r="K124" s="30">
        <v>360000</v>
      </c>
      <c r="L124" s="262">
        <v>100</v>
      </c>
      <c r="M124" s="262">
        <v>100</v>
      </c>
      <c r="N124" s="262">
        <v>100</v>
      </c>
    </row>
    <row r="125" spans="1:14" ht="30" x14ac:dyDescent="0.25">
      <c r="A125" s="56" t="s">
        <v>137</v>
      </c>
      <c r="B125" s="52"/>
      <c r="C125" s="39" t="s">
        <v>22</v>
      </c>
      <c r="D125" s="23" t="s">
        <v>23</v>
      </c>
      <c r="E125" s="23" t="s">
        <v>121</v>
      </c>
      <c r="F125" s="23" t="s">
        <v>125</v>
      </c>
      <c r="G125" s="23" t="s">
        <v>44</v>
      </c>
      <c r="H125" s="29">
        <v>349</v>
      </c>
      <c r="I125" s="209">
        <f t="shared" ref="I125:K125" si="31">I126+I127</f>
        <v>0</v>
      </c>
      <c r="J125" s="64">
        <f t="shared" si="31"/>
        <v>0</v>
      </c>
      <c r="K125" s="64">
        <f t="shared" si="31"/>
        <v>0</v>
      </c>
      <c r="L125" s="274">
        <f t="shared" ref="L125:N125" si="32">L126+L127</f>
        <v>30</v>
      </c>
      <c r="M125" s="274">
        <f t="shared" si="32"/>
        <v>0</v>
      </c>
      <c r="N125" s="274">
        <f t="shared" si="32"/>
        <v>0</v>
      </c>
    </row>
    <row r="126" spans="1:14" ht="43.5" customHeight="1" x14ac:dyDescent="0.25">
      <c r="A126" s="57" t="s">
        <v>104</v>
      </c>
      <c r="B126" s="52"/>
      <c r="C126" s="39"/>
      <c r="D126" s="23" t="s">
        <v>23</v>
      </c>
      <c r="E126" s="23" t="s">
        <v>121</v>
      </c>
      <c r="F126" s="23" t="s">
        <v>125</v>
      </c>
      <c r="G126" s="23" t="s">
        <v>44</v>
      </c>
      <c r="H126" s="29"/>
      <c r="I126" s="197"/>
      <c r="J126" s="30"/>
      <c r="K126" s="30"/>
      <c r="L126" s="262">
        <v>30</v>
      </c>
      <c r="M126" s="262"/>
      <c r="N126" s="262"/>
    </row>
    <row r="127" spans="1:14" ht="36.75" hidden="1" customHeight="1" x14ac:dyDescent="0.25">
      <c r="A127" s="59" t="s">
        <v>105</v>
      </c>
      <c r="B127" s="52"/>
      <c r="C127" s="39"/>
      <c r="D127" s="23" t="s">
        <v>23</v>
      </c>
      <c r="E127" s="23" t="s">
        <v>121</v>
      </c>
      <c r="F127" s="23" t="s">
        <v>125</v>
      </c>
      <c r="G127" s="23" t="s">
        <v>44</v>
      </c>
      <c r="H127" s="29"/>
      <c r="I127" s="197"/>
      <c r="J127" s="30"/>
      <c r="K127" s="30"/>
      <c r="L127" s="262"/>
      <c r="M127" s="262"/>
      <c r="N127" s="262"/>
    </row>
    <row r="128" spans="1:14" ht="16.5" hidden="1" customHeight="1" x14ac:dyDescent="0.25">
      <c r="A128" s="72" t="s">
        <v>138</v>
      </c>
      <c r="B128" s="52"/>
      <c r="C128" s="39" t="s">
        <v>22</v>
      </c>
      <c r="D128" s="23" t="s">
        <v>23</v>
      </c>
      <c r="E128" s="23" t="s">
        <v>121</v>
      </c>
      <c r="F128" s="23" t="s">
        <v>139</v>
      </c>
      <c r="G128" s="23" t="s">
        <v>140</v>
      </c>
      <c r="H128" s="29">
        <v>200</v>
      </c>
      <c r="I128" s="209"/>
      <c r="J128" s="64"/>
      <c r="K128" s="64">
        <f>K129</f>
        <v>0</v>
      </c>
      <c r="L128" s="274">
        <f t="shared" ref="L128:N128" si="33">L129</f>
        <v>0</v>
      </c>
      <c r="M128" s="274">
        <f t="shared" si="33"/>
        <v>0</v>
      </c>
      <c r="N128" s="274">
        <f t="shared" si="33"/>
        <v>0</v>
      </c>
    </row>
    <row r="129" spans="1:14" ht="12.75" hidden="1" customHeight="1" x14ac:dyDescent="0.25">
      <c r="A129" s="59" t="s">
        <v>141</v>
      </c>
      <c r="B129" s="52"/>
      <c r="C129" s="70"/>
      <c r="D129" s="23" t="s">
        <v>23</v>
      </c>
      <c r="E129" s="23" t="s">
        <v>121</v>
      </c>
      <c r="F129" s="23" t="s">
        <v>139</v>
      </c>
      <c r="G129" s="23" t="s">
        <v>119</v>
      </c>
      <c r="H129" s="29">
        <v>200</v>
      </c>
      <c r="I129" s="197"/>
      <c r="J129" s="30"/>
      <c r="K129" s="30"/>
      <c r="L129" s="262">
        <v>0</v>
      </c>
      <c r="M129" s="262"/>
      <c r="N129" s="262"/>
    </row>
    <row r="130" spans="1:14" ht="24.75" hidden="1" customHeight="1" x14ac:dyDescent="0.25">
      <c r="A130" s="73" t="s">
        <v>142</v>
      </c>
      <c r="B130" s="45"/>
      <c r="C130" s="74" t="s">
        <v>22</v>
      </c>
      <c r="D130" s="75" t="s">
        <v>26</v>
      </c>
      <c r="E130" s="75"/>
      <c r="F130" s="75"/>
      <c r="G130" s="75"/>
      <c r="H130" s="76"/>
      <c r="I130" s="211">
        <f t="shared" ref="I130:K130" si="34">I131</f>
        <v>0</v>
      </c>
      <c r="J130" s="77">
        <f t="shared" si="34"/>
        <v>0</v>
      </c>
      <c r="K130" s="77">
        <f t="shared" si="34"/>
        <v>0</v>
      </c>
      <c r="L130" s="278">
        <f t="shared" ref="L130:N130" si="35">L131</f>
        <v>0</v>
      </c>
      <c r="M130" s="278">
        <f t="shared" si="35"/>
        <v>0</v>
      </c>
      <c r="N130" s="278">
        <f t="shared" si="35"/>
        <v>0</v>
      </c>
    </row>
    <row r="131" spans="1:14" ht="28.5" hidden="1" customHeight="1" x14ac:dyDescent="0.25">
      <c r="A131" s="6" t="s">
        <v>143</v>
      </c>
      <c r="B131" s="28"/>
      <c r="C131" s="70" t="s">
        <v>22</v>
      </c>
      <c r="D131" s="39" t="s">
        <v>26</v>
      </c>
      <c r="E131" s="39" t="s">
        <v>144</v>
      </c>
      <c r="F131" s="39"/>
      <c r="G131" s="39"/>
      <c r="H131" s="39" t="s">
        <v>114</v>
      </c>
      <c r="I131" s="203">
        <f t="shared" ref="I131:K131" si="36">I132+I174</f>
        <v>0</v>
      </c>
      <c r="J131" s="44">
        <f t="shared" si="36"/>
        <v>0</v>
      </c>
      <c r="K131" s="44">
        <f t="shared" si="36"/>
        <v>0</v>
      </c>
      <c r="L131" s="268">
        <f t="shared" ref="L131:N131" si="37">L132+L174</f>
        <v>0</v>
      </c>
      <c r="M131" s="268">
        <f t="shared" si="37"/>
        <v>0</v>
      </c>
      <c r="N131" s="268">
        <f t="shared" si="37"/>
        <v>0</v>
      </c>
    </row>
    <row r="132" spans="1:14" ht="20.25" hidden="1" customHeight="1" x14ac:dyDescent="0.25">
      <c r="A132" s="129" t="s">
        <v>4</v>
      </c>
      <c r="B132" s="78"/>
      <c r="C132" s="39"/>
      <c r="D132" s="23" t="s">
        <v>26</v>
      </c>
      <c r="E132" s="23" t="s">
        <v>144</v>
      </c>
      <c r="F132" s="23"/>
      <c r="G132" s="23"/>
      <c r="H132" s="40">
        <v>200</v>
      </c>
      <c r="I132" s="202">
        <f t="shared" ref="I132:K132" si="38">I133+I138+I170</f>
        <v>0</v>
      </c>
      <c r="J132" s="43">
        <f t="shared" si="38"/>
        <v>0</v>
      </c>
      <c r="K132" s="43">
        <f t="shared" si="38"/>
        <v>0</v>
      </c>
      <c r="L132" s="267">
        <f t="shared" ref="L132:N132" si="39">L133+L138+L170</f>
        <v>0</v>
      </c>
      <c r="M132" s="267">
        <f t="shared" si="39"/>
        <v>0</v>
      </c>
      <c r="N132" s="267">
        <f t="shared" si="39"/>
        <v>0</v>
      </c>
    </row>
    <row r="133" spans="1:14" ht="33" hidden="1" customHeight="1" x14ac:dyDescent="0.25">
      <c r="A133" s="26" t="s">
        <v>27</v>
      </c>
      <c r="B133" s="26"/>
      <c r="C133" s="39"/>
      <c r="D133" s="23" t="s">
        <v>26</v>
      </c>
      <c r="E133" s="23" t="s">
        <v>144</v>
      </c>
      <c r="F133" s="23"/>
      <c r="G133" s="23"/>
      <c r="H133" s="27">
        <v>210</v>
      </c>
      <c r="I133" s="203">
        <f t="shared" ref="I133:K133" si="40">I134+I135+I137</f>
        <v>0</v>
      </c>
      <c r="J133" s="44">
        <f t="shared" si="40"/>
        <v>0</v>
      </c>
      <c r="K133" s="44">
        <f t="shared" si="40"/>
        <v>0</v>
      </c>
      <c r="L133" s="268">
        <f t="shared" ref="L133:N133" si="41">L134+L135+L137</f>
        <v>0</v>
      </c>
      <c r="M133" s="268">
        <f t="shared" si="41"/>
        <v>0</v>
      </c>
      <c r="N133" s="268">
        <f t="shared" si="41"/>
        <v>0</v>
      </c>
    </row>
    <row r="134" spans="1:14" ht="15.75" hidden="1" customHeight="1" x14ac:dyDescent="0.25">
      <c r="A134" s="28" t="s">
        <v>29</v>
      </c>
      <c r="B134" s="28"/>
      <c r="C134" s="70" t="s">
        <v>22</v>
      </c>
      <c r="D134" s="23" t="s">
        <v>26</v>
      </c>
      <c r="E134" s="23" t="s">
        <v>144</v>
      </c>
      <c r="F134" s="23" t="s">
        <v>145</v>
      </c>
      <c r="G134" s="23" t="s">
        <v>31</v>
      </c>
      <c r="H134" s="29">
        <v>211</v>
      </c>
      <c r="I134" s="212"/>
      <c r="J134" s="79"/>
      <c r="K134" s="79"/>
      <c r="L134" s="279"/>
      <c r="M134" s="280"/>
      <c r="N134" s="280"/>
    </row>
    <row r="135" spans="1:14" ht="15.75" hidden="1" customHeight="1" x14ac:dyDescent="0.25">
      <c r="A135" s="28" t="s">
        <v>32</v>
      </c>
      <c r="B135" s="28"/>
      <c r="C135" s="39"/>
      <c r="D135" s="23" t="s">
        <v>26</v>
      </c>
      <c r="E135" s="23" t="s">
        <v>144</v>
      </c>
      <c r="F135" s="23" t="s">
        <v>145</v>
      </c>
      <c r="G135" s="23"/>
      <c r="H135" s="29">
        <v>212</v>
      </c>
      <c r="I135" s="202">
        <f t="shared" ref="I135:K135" si="42">I136</f>
        <v>0</v>
      </c>
      <c r="J135" s="43">
        <f t="shared" si="42"/>
        <v>0</v>
      </c>
      <c r="K135" s="43">
        <f t="shared" si="42"/>
        <v>0</v>
      </c>
      <c r="L135" s="267">
        <f t="shared" ref="L135:N135" si="43">L136</f>
        <v>0</v>
      </c>
      <c r="M135" s="267">
        <f t="shared" si="43"/>
        <v>0</v>
      </c>
      <c r="N135" s="267">
        <f t="shared" si="43"/>
        <v>0</v>
      </c>
    </row>
    <row r="136" spans="1:14" ht="20.25" hidden="1" customHeight="1" x14ac:dyDescent="0.25">
      <c r="A136" s="28" t="s">
        <v>33</v>
      </c>
      <c r="B136" s="28"/>
      <c r="C136" s="39"/>
      <c r="D136" s="23" t="s">
        <v>26</v>
      </c>
      <c r="E136" s="23" t="s">
        <v>144</v>
      </c>
      <c r="F136" s="23" t="s">
        <v>145</v>
      </c>
      <c r="G136" s="23"/>
      <c r="H136" s="29"/>
      <c r="I136" s="212"/>
      <c r="J136" s="79"/>
      <c r="K136" s="79"/>
      <c r="L136" s="280"/>
      <c r="M136" s="280"/>
      <c r="N136" s="280"/>
    </row>
    <row r="137" spans="1:14" ht="16.5" hidden="1" customHeight="1" x14ac:dyDescent="0.25">
      <c r="A137" s="28" t="s">
        <v>34</v>
      </c>
      <c r="B137" s="28"/>
      <c r="C137" s="70" t="s">
        <v>22</v>
      </c>
      <c r="D137" s="23" t="s">
        <v>26</v>
      </c>
      <c r="E137" s="23" t="s">
        <v>144</v>
      </c>
      <c r="F137" s="23" t="s">
        <v>145</v>
      </c>
      <c r="G137" s="23" t="s">
        <v>35</v>
      </c>
      <c r="H137" s="29">
        <v>213</v>
      </c>
      <c r="I137" s="212"/>
      <c r="J137" s="79"/>
      <c r="K137" s="79"/>
      <c r="L137" s="279"/>
      <c r="M137" s="280"/>
      <c r="N137" s="280"/>
    </row>
    <row r="138" spans="1:14" ht="19.5" hidden="1" customHeight="1" x14ac:dyDescent="0.25">
      <c r="A138" s="6" t="s">
        <v>40</v>
      </c>
      <c r="B138" s="6"/>
      <c r="C138" s="39"/>
      <c r="D138" s="23" t="s">
        <v>26</v>
      </c>
      <c r="E138" s="23" t="s">
        <v>144</v>
      </c>
      <c r="F138" s="23" t="s">
        <v>145</v>
      </c>
      <c r="G138" s="23"/>
      <c r="H138" s="5">
        <v>220</v>
      </c>
      <c r="I138" s="203">
        <f t="shared" ref="I138:K138" si="44">I139+I140+I141+I146+I147+I153</f>
        <v>0</v>
      </c>
      <c r="J138" s="44">
        <f t="shared" si="44"/>
        <v>0</v>
      </c>
      <c r="K138" s="44">
        <f t="shared" si="44"/>
        <v>0</v>
      </c>
      <c r="L138" s="268">
        <f t="shared" ref="L138:N138" si="45">L139+L140+L141+L146+L147+L153</f>
        <v>0</v>
      </c>
      <c r="M138" s="268">
        <f t="shared" si="45"/>
        <v>0</v>
      </c>
      <c r="N138" s="268">
        <f t="shared" si="45"/>
        <v>0</v>
      </c>
    </row>
    <row r="139" spans="1:14" ht="13.5" hidden="1" customHeight="1" x14ac:dyDescent="0.25">
      <c r="A139" s="28" t="s">
        <v>41</v>
      </c>
      <c r="B139" s="28"/>
      <c r="C139" s="70" t="s">
        <v>22</v>
      </c>
      <c r="D139" s="23" t="s">
        <v>26</v>
      </c>
      <c r="E139" s="23" t="s">
        <v>144</v>
      </c>
      <c r="F139" s="23" t="s">
        <v>145</v>
      </c>
      <c r="G139" s="23" t="s">
        <v>42</v>
      </c>
      <c r="H139" s="29">
        <v>221</v>
      </c>
      <c r="I139" s="212"/>
      <c r="J139" s="79"/>
      <c r="K139" s="79"/>
      <c r="L139" s="280"/>
      <c r="M139" s="280"/>
      <c r="N139" s="280"/>
    </row>
    <row r="140" spans="1:14" ht="18.75" hidden="1" customHeight="1" x14ac:dyDescent="0.25">
      <c r="A140" s="28" t="s">
        <v>146</v>
      </c>
      <c r="B140" s="28"/>
      <c r="C140" s="70" t="s">
        <v>22</v>
      </c>
      <c r="D140" s="23" t="s">
        <v>26</v>
      </c>
      <c r="E140" s="23" t="s">
        <v>144</v>
      </c>
      <c r="F140" s="23" t="s">
        <v>145</v>
      </c>
      <c r="G140" s="23" t="s">
        <v>44</v>
      </c>
      <c r="H140" s="29">
        <v>222</v>
      </c>
      <c r="I140" s="212"/>
      <c r="J140" s="79"/>
      <c r="K140" s="79"/>
      <c r="L140" s="280"/>
      <c r="M140" s="280"/>
      <c r="N140" s="280"/>
    </row>
    <row r="141" spans="1:14" ht="16.5" hidden="1" customHeight="1" x14ac:dyDescent="0.25">
      <c r="A141" s="28" t="s">
        <v>45</v>
      </c>
      <c r="B141" s="28"/>
      <c r="C141" s="70" t="s">
        <v>22</v>
      </c>
      <c r="D141" s="23" t="s">
        <v>26</v>
      </c>
      <c r="E141" s="23" t="s">
        <v>144</v>
      </c>
      <c r="F141" s="23" t="s">
        <v>145</v>
      </c>
      <c r="G141" s="23"/>
      <c r="H141" s="29">
        <v>223</v>
      </c>
      <c r="I141" s="202">
        <f t="shared" ref="I141:K141" si="46">SUM(I142:I145)</f>
        <v>0</v>
      </c>
      <c r="J141" s="43">
        <f t="shared" si="46"/>
        <v>0</v>
      </c>
      <c r="K141" s="43">
        <f t="shared" si="46"/>
        <v>0</v>
      </c>
      <c r="L141" s="267">
        <f t="shared" ref="L141:N141" si="47">SUM(L142:L145)</f>
        <v>0</v>
      </c>
      <c r="M141" s="267">
        <f t="shared" si="47"/>
        <v>0</v>
      </c>
      <c r="N141" s="267">
        <f t="shared" si="47"/>
        <v>0</v>
      </c>
    </row>
    <row r="142" spans="1:14" ht="11.25" hidden="1" customHeight="1" x14ac:dyDescent="0.25">
      <c r="A142" s="28" t="s">
        <v>46</v>
      </c>
      <c r="B142" s="28"/>
      <c r="C142" s="70" t="s">
        <v>22</v>
      </c>
      <c r="D142" s="23" t="s">
        <v>26</v>
      </c>
      <c r="E142" s="23" t="s">
        <v>144</v>
      </c>
      <c r="F142" s="23" t="s">
        <v>145</v>
      </c>
      <c r="G142" s="23" t="s">
        <v>47</v>
      </c>
      <c r="H142" s="29"/>
      <c r="I142" s="212"/>
      <c r="J142" s="79"/>
      <c r="K142" s="79"/>
      <c r="L142" s="280"/>
      <c r="M142" s="280"/>
      <c r="N142" s="280"/>
    </row>
    <row r="143" spans="1:14" ht="24.75" hidden="1" customHeight="1" x14ac:dyDescent="0.25">
      <c r="A143" s="28" t="s">
        <v>48</v>
      </c>
      <c r="B143" s="28"/>
      <c r="C143" s="70" t="s">
        <v>22</v>
      </c>
      <c r="D143" s="23" t="s">
        <v>26</v>
      </c>
      <c r="E143" s="23" t="s">
        <v>144</v>
      </c>
      <c r="F143" s="23" t="s">
        <v>145</v>
      </c>
      <c r="G143" s="23" t="s">
        <v>47</v>
      </c>
      <c r="H143" s="29"/>
      <c r="I143" s="212"/>
      <c r="J143" s="79"/>
      <c r="K143" s="79"/>
      <c r="L143" s="279"/>
      <c r="M143" s="280"/>
      <c r="N143" s="280"/>
    </row>
    <row r="144" spans="1:14" ht="0.75" hidden="1" customHeight="1" x14ac:dyDescent="0.25">
      <c r="A144" s="28" t="s">
        <v>49</v>
      </c>
      <c r="B144" s="28"/>
      <c r="C144" s="39"/>
      <c r="D144" s="23" t="s">
        <v>26</v>
      </c>
      <c r="E144" s="23" t="s">
        <v>144</v>
      </c>
      <c r="F144" s="23" t="s">
        <v>145</v>
      </c>
      <c r="G144" s="23"/>
      <c r="H144" s="29"/>
      <c r="I144" s="212"/>
      <c r="J144" s="79"/>
      <c r="K144" s="79"/>
      <c r="L144" s="280"/>
      <c r="M144" s="280"/>
      <c r="N144" s="280"/>
    </row>
    <row r="145" spans="1:14" ht="21.75" hidden="1" customHeight="1" x14ac:dyDescent="0.25">
      <c r="A145" s="28" t="s">
        <v>50</v>
      </c>
      <c r="B145" s="28"/>
      <c r="C145" s="39"/>
      <c r="D145" s="23" t="s">
        <v>26</v>
      </c>
      <c r="E145" s="23" t="s">
        <v>144</v>
      </c>
      <c r="F145" s="23" t="s">
        <v>145</v>
      </c>
      <c r="G145" s="23"/>
      <c r="H145" s="29"/>
      <c r="I145" s="212"/>
      <c r="J145" s="79"/>
      <c r="K145" s="79"/>
      <c r="L145" s="280"/>
      <c r="M145" s="280"/>
      <c r="N145" s="280"/>
    </row>
    <row r="146" spans="1:14" ht="15.75" hidden="1" customHeight="1" x14ac:dyDescent="0.25">
      <c r="A146" s="28" t="s">
        <v>147</v>
      </c>
      <c r="B146" s="28"/>
      <c r="C146" s="70" t="s">
        <v>22</v>
      </c>
      <c r="D146" s="23" t="s">
        <v>26</v>
      </c>
      <c r="E146" s="23" t="s">
        <v>144</v>
      </c>
      <c r="F146" s="23" t="s">
        <v>145</v>
      </c>
      <c r="G146" s="23" t="s">
        <v>44</v>
      </c>
      <c r="H146" s="29">
        <v>224</v>
      </c>
      <c r="I146" s="212"/>
      <c r="J146" s="79"/>
      <c r="K146" s="79"/>
      <c r="L146" s="280"/>
      <c r="M146" s="280"/>
      <c r="N146" s="280"/>
    </row>
    <row r="147" spans="1:14" ht="21.75" hidden="1" customHeight="1" x14ac:dyDescent="0.25">
      <c r="A147" s="28" t="s">
        <v>53</v>
      </c>
      <c r="B147" s="28"/>
      <c r="C147" s="39"/>
      <c r="D147" s="23" t="s">
        <v>26</v>
      </c>
      <c r="E147" s="23" t="s">
        <v>144</v>
      </c>
      <c r="F147" s="23" t="s">
        <v>145</v>
      </c>
      <c r="G147" s="23" t="s">
        <v>44</v>
      </c>
      <c r="H147" s="29">
        <v>225</v>
      </c>
      <c r="I147" s="202">
        <f t="shared" ref="I147:K147" si="48">SUM(I148:I152)</f>
        <v>0</v>
      </c>
      <c r="J147" s="43">
        <f t="shared" si="48"/>
        <v>0</v>
      </c>
      <c r="K147" s="43">
        <f t="shared" si="48"/>
        <v>0</v>
      </c>
      <c r="L147" s="267">
        <f t="shared" ref="L147:N147" si="49">SUM(L148:L152)</f>
        <v>0</v>
      </c>
      <c r="M147" s="267">
        <f t="shared" si="49"/>
        <v>0</v>
      </c>
      <c r="N147" s="267">
        <f t="shared" si="49"/>
        <v>0</v>
      </c>
    </row>
    <row r="148" spans="1:14" ht="12.75" hidden="1" customHeight="1" x14ac:dyDescent="0.25">
      <c r="A148" s="28" t="s">
        <v>54</v>
      </c>
      <c r="B148" s="28"/>
      <c r="C148" s="39"/>
      <c r="D148" s="23" t="s">
        <v>26</v>
      </c>
      <c r="E148" s="23" t="s">
        <v>144</v>
      </c>
      <c r="F148" s="23" t="s">
        <v>145</v>
      </c>
      <c r="G148" s="23"/>
      <c r="H148" s="29"/>
      <c r="I148" s="212"/>
      <c r="J148" s="79"/>
      <c r="K148" s="79"/>
      <c r="L148" s="280"/>
      <c r="M148" s="280"/>
      <c r="N148" s="280"/>
    </row>
    <row r="149" spans="1:14" ht="25.5" hidden="1" customHeight="1" x14ac:dyDescent="0.25">
      <c r="A149" s="45" t="s">
        <v>55</v>
      </c>
      <c r="B149" s="28"/>
      <c r="C149" s="39"/>
      <c r="D149" s="23"/>
      <c r="E149" s="23"/>
      <c r="F149" s="23" t="s">
        <v>148</v>
      </c>
      <c r="G149" s="23"/>
      <c r="H149" s="29"/>
      <c r="I149" s="212"/>
      <c r="J149" s="79"/>
      <c r="K149" s="79"/>
      <c r="L149" s="280"/>
      <c r="M149" s="280"/>
      <c r="N149" s="280"/>
    </row>
    <row r="150" spans="1:14" ht="22.5" hidden="1" customHeight="1" x14ac:dyDescent="0.25">
      <c r="A150" s="28" t="s">
        <v>56</v>
      </c>
      <c r="B150" s="28"/>
      <c r="C150" s="39"/>
      <c r="D150" s="23" t="s">
        <v>26</v>
      </c>
      <c r="E150" s="23" t="s">
        <v>144</v>
      </c>
      <c r="F150" s="23" t="s">
        <v>145</v>
      </c>
      <c r="G150" s="23"/>
      <c r="H150" s="29"/>
      <c r="I150" s="213"/>
      <c r="J150" s="80"/>
      <c r="K150" s="80"/>
      <c r="L150" s="281"/>
      <c r="M150" s="281"/>
      <c r="N150" s="281"/>
    </row>
    <row r="151" spans="1:14" ht="0.75" hidden="1" customHeight="1" x14ac:dyDescent="0.25">
      <c r="A151" s="28" t="s">
        <v>57</v>
      </c>
      <c r="B151" s="28"/>
      <c r="C151" s="39"/>
      <c r="D151" s="23" t="s">
        <v>26</v>
      </c>
      <c r="E151" s="23" t="s">
        <v>144</v>
      </c>
      <c r="F151" s="23" t="s">
        <v>145</v>
      </c>
      <c r="G151" s="23"/>
      <c r="H151" s="29"/>
      <c r="I151" s="213"/>
      <c r="J151" s="80"/>
      <c r="K151" s="80"/>
      <c r="L151" s="281"/>
      <c r="M151" s="281"/>
      <c r="N151" s="281"/>
    </row>
    <row r="152" spans="1:14" ht="36.75" hidden="1" customHeight="1" x14ac:dyDescent="0.25">
      <c r="A152" s="28" t="s">
        <v>59</v>
      </c>
      <c r="B152" s="28"/>
      <c r="C152" s="39"/>
      <c r="D152" s="23"/>
      <c r="E152" s="23"/>
      <c r="F152" s="23"/>
      <c r="G152" s="23"/>
      <c r="H152" s="29"/>
      <c r="I152" s="213"/>
      <c r="J152" s="80"/>
      <c r="K152" s="80"/>
      <c r="L152" s="281"/>
      <c r="M152" s="281"/>
      <c r="N152" s="281"/>
    </row>
    <row r="153" spans="1:14" ht="31.5" hidden="1" customHeight="1" x14ac:dyDescent="0.25">
      <c r="A153" s="28" t="s">
        <v>60</v>
      </c>
      <c r="B153" s="28"/>
      <c r="C153" s="39"/>
      <c r="D153" s="23" t="s">
        <v>26</v>
      </c>
      <c r="E153" s="23" t="s">
        <v>144</v>
      </c>
      <c r="F153" s="23" t="s">
        <v>145</v>
      </c>
      <c r="G153" s="23"/>
      <c r="H153" s="29">
        <v>226</v>
      </c>
      <c r="I153" s="202">
        <f t="shared" ref="I153:K153" si="50">SUM(I154:I169)</f>
        <v>0</v>
      </c>
      <c r="J153" s="43">
        <f t="shared" si="50"/>
        <v>0</v>
      </c>
      <c r="K153" s="43">
        <f t="shared" si="50"/>
        <v>0</v>
      </c>
      <c r="L153" s="267">
        <f t="shared" ref="L153:N153" si="51">SUM(L154:L169)</f>
        <v>0</v>
      </c>
      <c r="M153" s="267">
        <f t="shared" si="51"/>
        <v>0</v>
      </c>
      <c r="N153" s="267">
        <f t="shared" si="51"/>
        <v>0</v>
      </c>
    </row>
    <row r="154" spans="1:14" ht="36.75" hidden="1" customHeight="1" x14ac:dyDescent="0.25">
      <c r="A154" s="28" t="s">
        <v>149</v>
      </c>
      <c r="B154" s="28"/>
      <c r="C154" s="39"/>
      <c r="D154" s="23" t="s">
        <v>26</v>
      </c>
      <c r="E154" s="23" t="s">
        <v>144</v>
      </c>
      <c r="F154" s="23" t="s">
        <v>145</v>
      </c>
      <c r="G154" s="23"/>
      <c r="H154" s="29"/>
      <c r="I154" s="213"/>
      <c r="J154" s="80"/>
      <c r="K154" s="80"/>
      <c r="L154" s="281"/>
      <c r="M154" s="281"/>
      <c r="N154" s="281"/>
    </row>
    <row r="155" spans="1:14" ht="35.25" hidden="1" customHeight="1" x14ac:dyDescent="0.25">
      <c r="A155" s="28" t="s">
        <v>150</v>
      </c>
      <c r="B155" s="28"/>
      <c r="C155" s="39"/>
      <c r="D155" s="23" t="s">
        <v>26</v>
      </c>
      <c r="E155" s="23" t="s">
        <v>144</v>
      </c>
      <c r="F155" s="23" t="s">
        <v>145</v>
      </c>
      <c r="G155" s="23"/>
      <c r="H155" s="29"/>
      <c r="I155" s="213"/>
      <c r="J155" s="80"/>
      <c r="K155" s="80"/>
      <c r="L155" s="281"/>
      <c r="M155" s="281"/>
      <c r="N155" s="281"/>
    </row>
    <row r="156" spans="1:14" ht="34.5" hidden="1" customHeight="1" x14ac:dyDescent="0.25">
      <c r="A156" s="28" t="s">
        <v>62</v>
      </c>
      <c r="B156" s="28"/>
      <c r="C156" s="39"/>
      <c r="D156" s="23" t="s">
        <v>26</v>
      </c>
      <c r="E156" s="23" t="s">
        <v>144</v>
      </c>
      <c r="F156" s="23" t="s">
        <v>145</v>
      </c>
      <c r="G156" s="23"/>
      <c r="H156" s="29"/>
      <c r="I156" s="212"/>
      <c r="J156" s="79"/>
      <c r="K156" s="79"/>
      <c r="L156" s="280"/>
      <c r="M156" s="280"/>
      <c r="N156" s="280"/>
    </row>
    <row r="157" spans="1:14" ht="51.75" hidden="1" customHeight="1" x14ac:dyDescent="0.25">
      <c r="A157" s="28" t="s">
        <v>63</v>
      </c>
      <c r="B157" s="28"/>
      <c r="C157" s="39"/>
      <c r="D157" s="23" t="s">
        <v>26</v>
      </c>
      <c r="E157" s="23" t="s">
        <v>144</v>
      </c>
      <c r="F157" s="23" t="s">
        <v>145</v>
      </c>
      <c r="G157" s="23" t="s">
        <v>44</v>
      </c>
      <c r="H157" s="29"/>
      <c r="I157" s="212"/>
      <c r="J157" s="79"/>
      <c r="K157" s="79"/>
      <c r="L157" s="280"/>
      <c r="M157" s="280"/>
      <c r="N157" s="280"/>
    </row>
    <row r="158" spans="1:14" ht="35.25" hidden="1" customHeight="1" x14ac:dyDescent="0.25">
      <c r="A158" s="28" t="s">
        <v>64</v>
      </c>
      <c r="B158" s="28"/>
      <c r="C158" s="39"/>
      <c r="D158" s="23" t="s">
        <v>26</v>
      </c>
      <c r="E158" s="23" t="s">
        <v>144</v>
      </c>
      <c r="F158" s="23" t="s">
        <v>145</v>
      </c>
      <c r="G158" s="23"/>
      <c r="H158" s="29"/>
      <c r="I158" s="212"/>
      <c r="J158" s="79"/>
      <c r="K158" s="79"/>
      <c r="L158" s="280"/>
      <c r="M158" s="280"/>
      <c r="N158" s="280"/>
    </row>
    <row r="159" spans="1:14" ht="1.5" hidden="1" customHeight="1" x14ac:dyDescent="0.25">
      <c r="A159" s="28" t="s">
        <v>65</v>
      </c>
      <c r="B159" s="28"/>
      <c r="C159" s="39"/>
      <c r="D159" s="23" t="s">
        <v>26</v>
      </c>
      <c r="E159" s="23" t="s">
        <v>144</v>
      </c>
      <c r="F159" s="23" t="s">
        <v>145</v>
      </c>
      <c r="G159" s="23"/>
      <c r="H159" s="29"/>
      <c r="I159" s="212"/>
      <c r="J159" s="79"/>
      <c r="K159" s="79"/>
      <c r="L159" s="280"/>
      <c r="M159" s="280"/>
      <c r="N159" s="280"/>
    </row>
    <row r="160" spans="1:14" ht="57.75" hidden="1" customHeight="1" x14ac:dyDescent="0.25">
      <c r="A160" s="28" t="s">
        <v>66</v>
      </c>
      <c r="B160" s="28"/>
      <c r="C160" s="39"/>
      <c r="D160" s="23" t="s">
        <v>26</v>
      </c>
      <c r="E160" s="23" t="s">
        <v>144</v>
      </c>
      <c r="F160" s="23" t="s">
        <v>145</v>
      </c>
      <c r="G160" s="23"/>
      <c r="H160" s="29"/>
      <c r="I160" s="212"/>
      <c r="J160" s="79"/>
      <c r="K160" s="79"/>
      <c r="L160" s="280"/>
      <c r="M160" s="280"/>
      <c r="N160" s="280"/>
    </row>
    <row r="161" spans="1:14" ht="19.5" hidden="1" customHeight="1" x14ac:dyDescent="0.25">
      <c r="A161" s="28" t="s">
        <v>67</v>
      </c>
      <c r="B161" s="28"/>
      <c r="C161" s="39"/>
      <c r="D161" s="23" t="s">
        <v>26</v>
      </c>
      <c r="E161" s="23" t="s">
        <v>144</v>
      </c>
      <c r="F161" s="23" t="s">
        <v>145</v>
      </c>
      <c r="G161" s="23"/>
      <c r="H161" s="29"/>
      <c r="I161" s="212"/>
      <c r="J161" s="79"/>
      <c r="K161" s="79"/>
      <c r="L161" s="280"/>
      <c r="M161" s="280"/>
      <c r="N161" s="280"/>
    </row>
    <row r="162" spans="1:14" ht="37.5" hidden="1" customHeight="1" x14ac:dyDescent="0.25">
      <c r="A162" s="28" t="s">
        <v>68</v>
      </c>
      <c r="B162" s="28"/>
      <c r="C162" s="39"/>
      <c r="D162" s="23" t="s">
        <v>26</v>
      </c>
      <c r="E162" s="23" t="s">
        <v>144</v>
      </c>
      <c r="F162" s="23" t="s">
        <v>145</v>
      </c>
      <c r="G162" s="23"/>
      <c r="H162" s="29"/>
      <c r="I162" s="212"/>
      <c r="J162" s="79"/>
      <c r="K162" s="79"/>
      <c r="L162" s="280"/>
      <c r="M162" s="280"/>
      <c r="N162" s="280"/>
    </row>
    <row r="163" spans="1:14" ht="34.5" hidden="1" customHeight="1" x14ac:dyDescent="0.25">
      <c r="A163" s="28" t="s">
        <v>69</v>
      </c>
      <c r="B163" s="28"/>
      <c r="C163" s="39"/>
      <c r="D163" s="23" t="s">
        <v>26</v>
      </c>
      <c r="E163" s="23" t="s">
        <v>144</v>
      </c>
      <c r="F163" s="23" t="s">
        <v>145</v>
      </c>
      <c r="G163" s="23"/>
      <c r="H163" s="29"/>
      <c r="I163" s="212"/>
      <c r="J163" s="79"/>
      <c r="K163" s="79"/>
      <c r="L163" s="280"/>
      <c r="M163" s="280"/>
      <c r="N163" s="280"/>
    </row>
    <row r="164" spans="1:14" ht="37.5" hidden="1" customHeight="1" x14ac:dyDescent="0.25">
      <c r="A164" s="45" t="s">
        <v>70</v>
      </c>
      <c r="B164" s="28"/>
      <c r="C164" s="39"/>
      <c r="D164" s="23" t="s">
        <v>26</v>
      </c>
      <c r="E164" s="23" t="s">
        <v>144</v>
      </c>
      <c r="F164" s="23" t="s">
        <v>145</v>
      </c>
      <c r="G164" s="23"/>
      <c r="H164" s="29"/>
      <c r="I164" s="212"/>
      <c r="J164" s="79"/>
      <c r="K164" s="79"/>
      <c r="L164" s="280"/>
      <c r="M164" s="280"/>
      <c r="N164" s="280"/>
    </row>
    <row r="165" spans="1:14" ht="50.25" hidden="1" customHeight="1" x14ac:dyDescent="0.25">
      <c r="A165" s="28" t="s">
        <v>71</v>
      </c>
      <c r="B165" s="28"/>
      <c r="C165" s="39"/>
      <c r="D165" s="23" t="s">
        <v>26</v>
      </c>
      <c r="E165" s="23" t="s">
        <v>144</v>
      </c>
      <c r="F165" s="23" t="s">
        <v>145</v>
      </c>
      <c r="G165" s="23"/>
      <c r="H165" s="29"/>
      <c r="I165" s="212"/>
      <c r="J165" s="79"/>
      <c r="K165" s="79"/>
      <c r="L165" s="280"/>
      <c r="M165" s="280"/>
      <c r="N165" s="280"/>
    </row>
    <row r="166" spans="1:14" ht="26.25" hidden="1" customHeight="1" x14ac:dyDescent="0.25">
      <c r="A166" s="48" t="s">
        <v>72</v>
      </c>
      <c r="B166" s="28"/>
      <c r="C166" s="39"/>
      <c r="D166" s="23" t="s">
        <v>26</v>
      </c>
      <c r="E166" s="23" t="s">
        <v>144</v>
      </c>
      <c r="F166" s="23" t="s">
        <v>145</v>
      </c>
      <c r="G166" s="23"/>
      <c r="H166" s="29"/>
      <c r="I166" s="212"/>
      <c r="J166" s="79"/>
      <c r="K166" s="79"/>
      <c r="L166" s="280"/>
      <c r="M166" s="280"/>
      <c r="N166" s="280"/>
    </row>
    <row r="167" spans="1:14" ht="26.25" hidden="1" customHeight="1" x14ac:dyDescent="0.25">
      <c r="A167" s="28" t="s">
        <v>73</v>
      </c>
      <c r="B167" s="28"/>
      <c r="C167" s="39"/>
      <c r="D167" s="23" t="s">
        <v>26</v>
      </c>
      <c r="E167" s="23" t="s">
        <v>144</v>
      </c>
      <c r="F167" s="23" t="s">
        <v>145</v>
      </c>
      <c r="G167" s="23"/>
      <c r="H167" s="29"/>
      <c r="I167" s="212"/>
      <c r="J167" s="79"/>
      <c r="K167" s="79"/>
      <c r="L167" s="280"/>
      <c r="M167" s="280"/>
      <c r="N167" s="280"/>
    </row>
    <row r="168" spans="1:14" ht="24.95" hidden="1" customHeight="1" x14ac:dyDescent="0.25">
      <c r="A168" s="28" t="s">
        <v>74</v>
      </c>
      <c r="B168" s="28"/>
      <c r="C168" s="39"/>
      <c r="D168" s="23" t="s">
        <v>26</v>
      </c>
      <c r="E168" s="23" t="s">
        <v>144</v>
      </c>
      <c r="F168" s="23" t="s">
        <v>145</v>
      </c>
      <c r="G168" s="23"/>
      <c r="H168" s="29"/>
      <c r="I168" s="212"/>
      <c r="J168" s="79"/>
      <c r="K168" s="79"/>
      <c r="L168" s="280"/>
      <c r="M168" s="280"/>
      <c r="N168" s="280"/>
    </row>
    <row r="169" spans="1:14" ht="49.7" hidden="1" customHeight="1" x14ac:dyDescent="0.25">
      <c r="A169" s="28" t="s">
        <v>151</v>
      </c>
      <c r="B169" s="28"/>
      <c r="C169" s="39"/>
      <c r="D169" s="23" t="s">
        <v>26</v>
      </c>
      <c r="E169" s="23" t="s">
        <v>144</v>
      </c>
      <c r="F169" s="23" t="s">
        <v>145</v>
      </c>
      <c r="G169" s="23"/>
      <c r="H169" s="29"/>
      <c r="I169" s="212"/>
      <c r="J169" s="79"/>
      <c r="K169" s="79"/>
      <c r="L169" s="280"/>
      <c r="M169" s="280"/>
      <c r="N169" s="280"/>
    </row>
    <row r="170" spans="1:14" ht="48.75" hidden="1" customHeight="1" x14ac:dyDescent="0.25">
      <c r="A170" s="6" t="s">
        <v>79</v>
      </c>
      <c r="B170" s="6"/>
      <c r="C170" s="39"/>
      <c r="D170" s="23" t="s">
        <v>26</v>
      </c>
      <c r="E170" s="23" t="s">
        <v>144</v>
      </c>
      <c r="F170" s="23" t="s">
        <v>145</v>
      </c>
      <c r="G170" s="23"/>
      <c r="H170" s="5">
        <v>290</v>
      </c>
      <c r="I170" s="202">
        <f t="shared" ref="I170:K170" si="52">SUM(I171:I173)</f>
        <v>0</v>
      </c>
      <c r="J170" s="43">
        <f t="shared" si="52"/>
        <v>0</v>
      </c>
      <c r="K170" s="43">
        <f t="shared" si="52"/>
        <v>0</v>
      </c>
      <c r="L170" s="267">
        <f t="shared" ref="L170:N170" si="53">SUM(L171:L173)</f>
        <v>0</v>
      </c>
      <c r="M170" s="267">
        <f t="shared" si="53"/>
        <v>0</v>
      </c>
      <c r="N170" s="267">
        <f t="shared" si="53"/>
        <v>0</v>
      </c>
    </row>
    <row r="171" spans="1:14" ht="40.5" hidden="1" customHeight="1" x14ac:dyDescent="0.25">
      <c r="A171" s="28" t="s">
        <v>152</v>
      </c>
      <c r="B171" s="28"/>
      <c r="C171" s="39"/>
      <c r="D171" s="23" t="s">
        <v>26</v>
      </c>
      <c r="E171" s="23" t="s">
        <v>144</v>
      </c>
      <c r="F171" s="23" t="s">
        <v>145</v>
      </c>
      <c r="G171" s="23"/>
      <c r="H171" s="5"/>
      <c r="I171" s="213"/>
      <c r="J171" s="80"/>
      <c r="K171" s="80"/>
      <c r="L171" s="281"/>
      <c r="M171" s="281"/>
      <c r="N171" s="281"/>
    </row>
    <row r="172" spans="1:14" ht="13.5" hidden="1" customHeight="1" x14ac:dyDescent="0.25">
      <c r="A172" s="28" t="s">
        <v>83</v>
      </c>
      <c r="B172" s="28"/>
      <c r="C172" s="39"/>
      <c r="D172" s="23" t="s">
        <v>26</v>
      </c>
      <c r="E172" s="23" t="s">
        <v>144</v>
      </c>
      <c r="F172" s="23" t="s">
        <v>145</v>
      </c>
      <c r="G172" s="23"/>
      <c r="H172" s="5"/>
      <c r="I172" s="212"/>
      <c r="J172" s="79"/>
      <c r="K172" s="79"/>
      <c r="L172" s="280"/>
      <c r="M172" s="280"/>
      <c r="N172" s="280"/>
    </row>
    <row r="173" spans="1:14" ht="36.75" hidden="1" customHeight="1" x14ac:dyDescent="0.25">
      <c r="A173" s="28" t="s">
        <v>153</v>
      </c>
      <c r="B173" s="28"/>
      <c r="C173" s="39"/>
      <c r="D173" s="23" t="s">
        <v>26</v>
      </c>
      <c r="E173" s="23" t="s">
        <v>144</v>
      </c>
      <c r="F173" s="23" t="s">
        <v>145</v>
      </c>
      <c r="G173" s="23"/>
      <c r="H173" s="5"/>
      <c r="I173" s="212"/>
      <c r="J173" s="79"/>
      <c r="K173" s="79"/>
      <c r="L173" s="280"/>
      <c r="M173" s="280"/>
      <c r="N173" s="280"/>
    </row>
    <row r="174" spans="1:14" ht="19.5" hidden="1" customHeight="1" x14ac:dyDescent="0.25">
      <c r="A174" s="6" t="s">
        <v>88</v>
      </c>
      <c r="B174" s="6"/>
      <c r="C174" s="39"/>
      <c r="D174" s="23" t="s">
        <v>26</v>
      </c>
      <c r="E174" s="23" t="s">
        <v>144</v>
      </c>
      <c r="F174" s="23" t="s">
        <v>145</v>
      </c>
      <c r="G174" s="23"/>
      <c r="H174" s="5">
        <v>300</v>
      </c>
      <c r="I174" s="203">
        <f t="shared" ref="I174:K174" si="54">I175+I177</f>
        <v>0</v>
      </c>
      <c r="J174" s="44">
        <f t="shared" si="54"/>
        <v>0</v>
      </c>
      <c r="K174" s="44">
        <f t="shared" si="54"/>
        <v>0</v>
      </c>
      <c r="L174" s="268">
        <f t="shared" ref="L174:N174" si="55">L175+L177</f>
        <v>0</v>
      </c>
      <c r="M174" s="268">
        <f t="shared" si="55"/>
        <v>0</v>
      </c>
      <c r="N174" s="268">
        <f t="shared" si="55"/>
        <v>0</v>
      </c>
    </row>
    <row r="175" spans="1:14" ht="16.5" hidden="1" customHeight="1" x14ac:dyDescent="0.25">
      <c r="A175" s="28" t="s">
        <v>89</v>
      </c>
      <c r="B175" s="28"/>
      <c r="C175" s="39"/>
      <c r="D175" s="23" t="s">
        <v>26</v>
      </c>
      <c r="E175" s="23" t="s">
        <v>144</v>
      </c>
      <c r="F175" s="23" t="s">
        <v>145</v>
      </c>
      <c r="G175" s="23" t="s">
        <v>44</v>
      </c>
      <c r="H175" s="29">
        <v>310</v>
      </c>
      <c r="I175" s="214">
        <f t="shared" ref="I175:K175" si="56">I176</f>
        <v>0</v>
      </c>
      <c r="J175" s="81">
        <f t="shared" si="56"/>
        <v>0</v>
      </c>
      <c r="K175" s="81">
        <f t="shared" si="56"/>
        <v>0</v>
      </c>
      <c r="L175" s="282">
        <f t="shared" ref="L175:N175" si="57">L176</f>
        <v>0</v>
      </c>
      <c r="M175" s="282">
        <f t="shared" si="57"/>
        <v>0</v>
      </c>
      <c r="N175" s="282">
        <f t="shared" si="57"/>
        <v>0</v>
      </c>
    </row>
    <row r="176" spans="1:14" ht="13.5" hidden="1" customHeight="1" x14ac:dyDescent="0.25">
      <c r="A176" s="28" t="s">
        <v>90</v>
      </c>
      <c r="B176" s="28"/>
      <c r="C176" s="39"/>
      <c r="D176" s="23" t="s">
        <v>26</v>
      </c>
      <c r="E176" s="23" t="s">
        <v>144</v>
      </c>
      <c r="F176" s="23" t="s">
        <v>145</v>
      </c>
      <c r="G176" s="23" t="s">
        <v>44</v>
      </c>
      <c r="H176" s="29"/>
      <c r="I176" s="212"/>
      <c r="J176" s="79"/>
      <c r="K176" s="79"/>
      <c r="L176" s="279"/>
      <c r="M176" s="280"/>
      <c r="N176" s="280"/>
    </row>
    <row r="177" spans="1:14" ht="22.5" hidden="1" customHeight="1" x14ac:dyDescent="0.25">
      <c r="A177" s="28" t="s">
        <v>92</v>
      </c>
      <c r="B177" s="28"/>
      <c r="C177" s="70" t="s">
        <v>22</v>
      </c>
      <c r="D177" s="23" t="s">
        <v>26</v>
      </c>
      <c r="E177" s="23" t="s">
        <v>144</v>
      </c>
      <c r="F177" s="23" t="s">
        <v>145</v>
      </c>
      <c r="G177" s="23"/>
      <c r="H177" s="29">
        <v>340</v>
      </c>
      <c r="I177" s="202">
        <f t="shared" ref="I177:K177" si="58">SUM(I178:I185)</f>
        <v>0</v>
      </c>
      <c r="J177" s="43">
        <f t="shared" si="58"/>
        <v>0</v>
      </c>
      <c r="K177" s="43">
        <f t="shared" si="58"/>
        <v>0</v>
      </c>
      <c r="L177" s="267">
        <f t="shared" ref="L177:N177" si="59">SUM(L178:L185)</f>
        <v>0</v>
      </c>
      <c r="M177" s="267">
        <f t="shared" si="59"/>
        <v>0</v>
      </c>
      <c r="N177" s="267">
        <f t="shared" si="59"/>
        <v>0</v>
      </c>
    </row>
    <row r="178" spans="1:14" hidden="1" x14ac:dyDescent="0.25">
      <c r="A178" s="52" t="s">
        <v>154</v>
      </c>
      <c r="B178" s="52"/>
      <c r="C178" s="70" t="s">
        <v>22</v>
      </c>
      <c r="D178" s="23" t="s">
        <v>26</v>
      </c>
      <c r="E178" s="23" t="s">
        <v>144</v>
      </c>
      <c r="F178" s="23" t="s">
        <v>145</v>
      </c>
      <c r="G178" s="23" t="s">
        <v>44</v>
      </c>
      <c r="H178" s="29">
        <v>343</v>
      </c>
      <c r="I178" s="213"/>
      <c r="J178" s="80"/>
      <c r="K178" s="80"/>
      <c r="L178" s="281"/>
      <c r="M178" s="281"/>
      <c r="N178" s="281"/>
    </row>
    <row r="179" spans="1:14" hidden="1" x14ac:dyDescent="0.25">
      <c r="A179" s="52" t="s">
        <v>155</v>
      </c>
      <c r="B179" s="52"/>
      <c r="C179" s="70" t="s">
        <v>22</v>
      </c>
      <c r="D179" s="23" t="s">
        <v>26</v>
      </c>
      <c r="E179" s="23" t="s">
        <v>144</v>
      </c>
      <c r="F179" s="23" t="s">
        <v>145</v>
      </c>
      <c r="G179" s="23" t="s">
        <v>44</v>
      </c>
      <c r="H179" s="29"/>
      <c r="I179" s="213"/>
      <c r="J179" s="80"/>
      <c r="K179" s="80"/>
      <c r="L179" s="281"/>
      <c r="M179" s="281"/>
      <c r="N179" s="281"/>
    </row>
    <row r="180" spans="1:14" ht="43.5" hidden="1" customHeight="1" x14ac:dyDescent="0.25">
      <c r="A180" s="52" t="s">
        <v>97</v>
      </c>
      <c r="B180" s="52"/>
      <c r="C180" s="70" t="s">
        <v>22</v>
      </c>
      <c r="D180" s="23" t="s">
        <v>26</v>
      </c>
      <c r="E180" s="23" t="s">
        <v>144</v>
      </c>
      <c r="F180" s="23" t="s">
        <v>145</v>
      </c>
      <c r="G180" s="23" t="s">
        <v>44</v>
      </c>
      <c r="H180" s="29">
        <v>346</v>
      </c>
      <c r="I180" s="213"/>
      <c r="J180" s="80"/>
      <c r="K180" s="80"/>
      <c r="L180" s="281"/>
      <c r="M180" s="281"/>
      <c r="N180" s="281"/>
    </row>
    <row r="181" spans="1:14" ht="11.25" hidden="1" customHeight="1" x14ac:dyDescent="0.25">
      <c r="A181" s="52" t="s">
        <v>98</v>
      </c>
      <c r="B181" s="52"/>
      <c r="C181" s="70" t="s">
        <v>22</v>
      </c>
      <c r="D181" s="23" t="s">
        <v>26</v>
      </c>
      <c r="E181" s="23" t="s">
        <v>144</v>
      </c>
      <c r="F181" s="23" t="s">
        <v>145</v>
      </c>
      <c r="G181" s="23" t="s">
        <v>44</v>
      </c>
      <c r="H181" s="29">
        <v>346</v>
      </c>
      <c r="I181" s="212"/>
      <c r="J181" s="79"/>
      <c r="K181" s="79"/>
      <c r="L181" s="279"/>
      <c r="M181" s="280"/>
      <c r="N181" s="280"/>
    </row>
    <row r="182" spans="1:14" ht="38.25" hidden="1" customHeight="1" x14ac:dyDescent="0.25">
      <c r="A182" s="52" t="s">
        <v>99</v>
      </c>
      <c r="B182" s="52"/>
      <c r="C182" s="70" t="s">
        <v>22</v>
      </c>
      <c r="D182" s="23" t="s">
        <v>26</v>
      </c>
      <c r="E182" s="23" t="s">
        <v>144</v>
      </c>
      <c r="F182" s="23" t="s">
        <v>145</v>
      </c>
      <c r="G182" s="23" t="s">
        <v>44</v>
      </c>
      <c r="H182" s="29"/>
      <c r="I182" s="204"/>
      <c r="J182" s="46"/>
      <c r="K182" s="46"/>
      <c r="L182" s="269"/>
      <c r="M182" s="269"/>
      <c r="N182" s="269"/>
    </row>
    <row r="183" spans="1:14" ht="23.25" hidden="1" customHeight="1" x14ac:dyDescent="0.25">
      <c r="A183" s="52" t="s">
        <v>100</v>
      </c>
      <c r="B183" s="52"/>
      <c r="C183" s="70" t="s">
        <v>22</v>
      </c>
      <c r="D183" s="23" t="s">
        <v>26</v>
      </c>
      <c r="E183" s="23" t="s">
        <v>144</v>
      </c>
      <c r="F183" s="23" t="s">
        <v>145</v>
      </c>
      <c r="G183" s="23" t="s">
        <v>44</v>
      </c>
      <c r="H183" s="29"/>
      <c r="I183" s="204"/>
      <c r="J183" s="46"/>
      <c r="K183" s="46"/>
      <c r="L183" s="269"/>
      <c r="M183" s="269"/>
      <c r="N183" s="269"/>
    </row>
    <row r="184" spans="1:14" ht="29.25" hidden="1" customHeight="1" x14ac:dyDescent="0.25">
      <c r="A184" s="52" t="s">
        <v>156</v>
      </c>
      <c r="B184" s="52"/>
      <c r="C184" s="70" t="s">
        <v>22</v>
      </c>
      <c r="D184" s="23" t="s">
        <v>26</v>
      </c>
      <c r="E184" s="23" t="s">
        <v>144</v>
      </c>
      <c r="F184" s="23" t="s">
        <v>145</v>
      </c>
      <c r="G184" s="23" t="s">
        <v>44</v>
      </c>
      <c r="H184" s="29"/>
      <c r="I184" s="204"/>
      <c r="J184" s="46"/>
      <c r="K184" s="46"/>
      <c r="L184" s="269"/>
      <c r="M184" s="269"/>
      <c r="N184" s="269"/>
    </row>
    <row r="185" spans="1:14" ht="18.75" hidden="1" customHeight="1" x14ac:dyDescent="0.25">
      <c r="A185" s="52" t="s">
        <v>102</v>
      </c>
      <c r="B185" s="52"/>
      <c r="C185" s="70" t="s">
        <v>22</v>
      </c>
      <c r="D185" s="23" t="s">
        <v>26</v>
      </c>
      <c r="E185" s="23" t="s">
        <v>144</v>
      </c>
      <c r="F185" s="23" t="s">
        <v>145</v>
      </c>
      <c r="G185" s="23" t="s">
        <v>44</v>
      </c>
      <c r="H185" s="29">
        <v>346</v>
      </c>
      <c r="I185" s="204"/>
      <c r="J185" s="46"/>
      <c r="K185" s="46"/>
      <c r="L185" s="283"/>
      <c r="M185" s="269"/>
      <c r="N185" s="269"/>
    </row>
    <row r="186" spans="1:14" ht="32.25" hidden="1" customHeight="1" x14ac:dyDescent="0.25">
      <c r="A186" s="82" t="s">
        <v>157</v>
      </c>
      <c r="B186" s="83"/>
      <c r="C186" s="74" t="s">
        <v>22</v>
      </c>
      <c r="D186" s="75" t="s">
        <v>144</v>
      </c>
      <c r="E186" s="75"/>
      <c r="F186" s="75"/>
      <c r="G186" s="75"/>
      <c r="H186" s="76"/>
      <c r="I186" s="215">
        <f>I187+I201+I204+I197</f>
        <v>0</v>
      </c>
      <c r="J186" s="84">
        <f>J187+J201+J204</f>
        <v>99</v>
      </c>
      <c r="K186" s="84">
        <f>K187+K201+K204</f>
        <v>0</v>
      </c>
      <c r="L186" s="284">
        <f t="shared" ref="L186:N186" si="60">L187+L201+L204</f>
        <v>0</v>
      </c>
      <c r="M186" s="284">
        <f t="shared" si="60"/>
        <v>0</v>
      </c>
      <c r="N186" s="284">
        <f t="shared" si="60"/>
        <v>0</v>
      </c>
    </row>
    <row r="187" spans="1:14" ht="42.75" hidden="1" customHeight="1" x14ac:dyDescent="0.25">
      <c r="A187" s="61" t="s">
        <v>158</v>
      </c>
      <c r="B187" s="69"/>
      <c r="C187" s="70" t="s">
        <v>22</v>
      </c>
      <c r="D187" s="39" t="s">
        <v>144</v>
      </c>
      <c r="E187" s="39" t="s">
        <v>159</v>
      </c>
      <c r="F187" s="39"/>
      <c r="G187" s="39"/>
      <c r="H187" s="29"/>
      <c r="I187" s="205">
        <f t="shared" ref="I187:K187" si="61">I188</f>
        <v>0</v>
      </c>
      <c r="J187" s="50">
        <f t="shared" si="61"/>
        <v>99</v>
      </c>
      <c r="K187" s="50">
        <f t="shared" si="61"/>
        <v>0</v>
      </c>
      <c r="L187" s="270">
        <f t="shared" ref="L187:N187" si="62">L188</f>
        <v>0</v>
      </c>
      <c r="M187" s="270">
        <f t="shared" si="62"/>
        <v>0</v>
      </c>
      <c r="N187" s="270">
        <f t="shared" si="62"/>
        <v>0</v>
      </c>
    </row>
    <row r="188" spans="1:14" ht="29.25" hidden="1" customHeight="1" x14ac:dyDescent="0.25">
      <c r="A188" s="52" t="s">
        <v>160</v>
      </c>
      <c r="B188" s="69"/>
      <c r="C188" s="70" t="s">
        <v>22</v>
      </c>
      <c r="D188" s="23" t="s">
        <v>144</v>
      </c>
      <c r="E188" s="23" t="s">
        <v>159</v>
      </c>
      <c r="F188" s="23" t="s">
        <v>161</v>
      </c>
      <c r="G188" s="23"/>
      <c r="H188" s="29"/>
      <c r="I188" s="214"/>
      <c r="J188" s="81">
        <f>J189+J197</f>
        <v>99</v>
      </c>
      <c r="K188" s="81"/>
      <c r="L188" s="282">
        <f t="shared" ref="L188:N188" si="63">L189+L197</f>
        <v>0</v>
      </c>
      <c r="M188" s="282">
        <f t="shared" si="63"/>
        <v>0</v>
      </c>
      <c r="N188" s="282">
        <f t="shared" si="63"/>
        <v>0</v>
      </c>
    </row>
    <row r="189" spans="1:14" ht="21.75" hidden="1" customHeight="1" x14ac:dyDescent="0.25">
      <c r="A189" s="129" t="s">
        <v>4</v>
      </c>
      <c r="B189" s="69"/>
      <c r="C189" s="70" t="s">
        <v>22</v>
      </c>
      <c r="D189" s="23" t="s">
        <v>144</v>
      </c>
      <c r="E189" s="23" t="s">
        <v>162</v>
      </c>
      <c r="F189" s="23" t="s">
        <v>161</v>
      </c>
      <c r="G189" s="23"/>
      <c r="H189" s="29">
        <v>200</v>
      </c>
      <c r="I189" s="214">
        <f t="shared" ref="I189:K189" si="64">I190+I195</f>
        <v>0</v>
      </c>
      <c r="J189" s="81">
        <f t="shared" si="64"/>
        <v>99</v>
      </c>
      <c r="K189" s="81">
        <f t="shared" si="64"/>
        <v>0</v>
      </c>
      <c r="L189" s="282">
        <f t="shared" ref="L189:N189" si="65">L190+L195</f>
        <v>0</v>
      </c>
      <c r="M189" s="282">
        <f t="shared" si="65"/>
        <v>0</v>
      </c>
      <c r="N189" s="282">
        <f t="shared" si="65"/>
        <v>0</v>
      </c>
    </row>
    <row r="190" spans="1:14" ht="18.75" hidden="1" customHeight="1" x14ac:dyDescent="0.25">
      <c r="A190" s="6" t="s">
        <v>40</v>
      </c>
      <c r="B190" s="69"/>
      <c r="C190" s="70"/>
      <c r="D190" s="23" t="s">
        <v>144</v>
      </c>
      <c r="E190" s="23" t="s">
        <v>162</v>
      </c>
      <c r="F190" s="23"/>
      <c r="G190" s="23"/>
      <c r="H190" s="29">
        <v>220</v>
      </c>
      <c r="I190" s="214">
        <f t="shared" ref="I190:K190" si="66">I193+I191</f>
        <v>0</v>
      </c>
      <c r="J190" s="81">
        <f t="shared" si="66"/>
        <v>99</v>
      </c>
      <c r="K190" s="81">
        <f t="shared" si="66"/>
        <v>0</v>
      </c>
      <c r="L190" s="282">
        <f t="shared" ref="L190:N190" si="67">L193+L191</f>
        <v>0</v>
      </c>
      <c r="M190" s="282">
        <f t="shared" si="67"/>
        <v>0</v>
      </c>
      <c r="N190" s="282">
        <f t="shared" si="67"/>
        <v>0</v>
      </c>
    </row>
    <row r="191" spans="1:14" ht="18.75" hidden="1" customHeight="1" x14ac:dyDescent="0.25">
      <c r="A191" s="28" t="s">
        <v>53</v>
      </c>
      <c r="B191" s="69"/>
      <c r="C191" s="70"/>
      <c r="D191" s="23"/>
      <c r="E191" s="23"/>
      <c r="F191" s="23"/>
      <c r="G191" s="23"/>
      <c r="H191" s="29">
        <v>225</v>
      </c>
      <c r="I191" s="214">
        <f t="shared" ref="I191:K191" si="68">I192</f>
        <v>0</v>
      </c>
      <c r="J191" s="81">
        <f t="shared" si="68"/>
        <v>0</v>
      </c>
      <c r="K191" s="81">
        <f t="shared" si="68"/>
        <v>0</v>
      </c>
      <c r="L191" s="282">
        <f t="shared" ref="L191:N191" si="69">L192</f>
        <v>0</v>
      </c>
      <c r="M191" s="282">
        <f t="shared" si="69"/>
        <v>0</v>
      </c>
      <c r="N191" s="282">
        <f t="shared" si="69"/>
        <v>0</v>
      </c>
    </row>
    <row r="192" spans="1:14" ht="18.75" hidden="1" customHeight="1" x14ac:dyDescent="0.25">
      <c r="A192" s="45" t="s">
        <v>163</v>
      </c>
      <c r="B192" s="69"/>
      <c r="C192" s="70"/>
      <c r="D192" s="23"/>
      <c r="E192" s="23"/>
      <c r="F192" s="23"/>
      <c r="G192" s="23"/>
      <c r="H192" s="29"/>
      <c r="I192" s="216"/>
      <c r="J192" s="85"/>
      <c r="K192" s="85"/>
      <c r="L192" s="285"/>
      <c r="M192" s="285"/>
      <c r="N192" s="285"/>
    </row>
    <row r="193" spans="1:14" ht="27" hidden="1" customHeight="1" x14ac:dyDescent="0.25">
      <c r="A193" s="28" t="s">
        <v>60</v>
      </c>
      <c r="B193" s="69"/>
      <c r="C193" s="70"/>
      <c r="D193" s="23" t="s">
        <v>144</v>
      </c>
      <c r="E193" s="23" t="s">
        <v>159</v>
      </c>
      <c r="F193" s="23" t="s">
        <v>161</v>
      </c>
      <c r="G193" s="23"/>
      <c r="H193" s="29" t="s">
        <v>164</v>
      </c>
      <c r="I193" s="214">
        <f t="shared" ref="I193:K193" si="70">I194</f>
        <v>0</v>
      </c>
      <c r="J193" s="81">
        <f t="shared" si="70"/>
        <v>99</v>
      </c>
      <c r="K193" s="81">
        <f t="shared" si="70"/>
        <v>0</v>
      </c>
      <c r="L193" s="282">
        <f t="shared" ref="L193:N193" si="71">L194</f>
        <v>0</v>
      </c>
      <c r="M193" s="282">
        <f t="shared" si="71"/>
        <v>0</v>
      </c>
      <c r="N193" s="282">
        <f t="shared" si="71"/>
        <v>0</v>
      </c>
    </row>
    <row r="194" spans="1:14" ht="18.75" hidden="1" customHeight="1" x14ac:dyDescent="0.25">
      <c r="A194" s="28" t="s">
        <v>165</v>
      </c>
      <c r="B194" s="69"/>
      <c r="C194" s="70"/>
      <c r="D194" s="23" t="s">
        <v>144</v>
      </c>
      <c r="E194" s="23" t="s">
        <v>159</v>
      </c>
      <c r="F194" s="23" t="s">
        <v>161</v>
      </c>
      <c r="G194" s="23"/>
      <c r="H194" s="29"/>
      <c r="I194" s="216"/>
      <c r="J194" s="85">
        <v>99</v>
      </c>
      <c r="K194" s="85"/>
      <c r="L194" s="285"/>
      <c r="M194" s="285"/>
      <c r="N194" s="286"/>
    </row>
    <row r="195" spans="1:14" ht="19.5" hidden="1" customHeight="1" x14ac:dyDescent="0.25">
      <c r="A195" s="28" t="s">
        <v>131</v>
      </c>
      <c r="B195" s="86"/>
      <c r="C195" s="70"/>
      <c r="D195" s="23" t="s">
        <v>144</v>
      </c>
      <c r="E195" s="23" t="s">
        <v>162</v>
      </c>
      <c r="F195" s="23" t="s">
        <v>161</v>
      </c>
      <c r="G195" s="23"/>
      <c r="H195" s="29">
        <v>250</v>
      </c>
      <c r="I195" s="214">
        <f t="shared" ref="I195:K195" si="72">I196</f>
        <v>0</v>
      </c>
      <c r="J195" s="81">
        <f t="shared" si="72"/>
        <v>0</v>
      </c>
      <c r="K195" s="81">
        <f t="shared" si="72"/>
        <v>0</v>
      </c>
      <c r="L195" s="282">
        <f t="shared" ref="L195:N195" si="73">L196</f>
        <v>0</v>
      </c>
      <c r="M195" s="282">
        <f t="shared" si="73"/>
        <v>0</v>
      </c>
      <c r="N195" s="282">
        <f t="shared" si="73"/>
        <v>0</v>
      </c>
    </row>
    <row r="196" spans="1:14" ht="29.25" hidden="1" customHeight="1" x14ac:dyDescent="0.25">
      <c r="A196" s="28" t="s">
        <v>166</v>
      </c>
      <c r="B196" s="28"/>
      <c r="C196" s="70" t="s">
        <v>22</v>
      </c>
      <c r="D196" s="23" t="s">
        <v>144</v>
      </c>
      <c r="E196" s="23" t="s">
        <v>162</v>
      </c>
      <c r="F196" s="23" t="s">
        <v>161</v>
      </c>
      <c r="G196" s="23" t="s">
        <v>167</v>
      </c>
      <c r="H196" s="29">
        <v>251</v>
      </c>
      <c r="I196" s="217"/>
      <c r="J196" s="87"/>
      <c r="K196" s="87"/>
      <c r="L196" s="287"/>
      <c r="M196" s="287"/>
      <c r="N196" s="287"/>
    </row>
    <row r="197" spans="1:14" ht="18.75" hidden="1" customHeight="1" x14ac:dyDescent="0.25">
      <c r="A197" s="6" t="s">
        <v>88</v>
      </c>
      <c r="B197" s="6"/>
      <c r="C197" s="88" t="s">
        <v>22</v>
      </c>
      <c r="D197" s="23" t="s">
        <v>144</v>
      </c>
      <c r="E197" s="23" t="s">
        <v>159</v>
      </c>
      <c r="F197" s="23"/>
      <c r="G197" s="23"/>
      <c r="H197" s="29">
        <v>300</v>
      </c>
      <c r="I197" s="209"/>
      <c r="J197" s="64">
        <f t="shared" ref="J197:K197" si="74">J198+J199</f>
        <v>0</v>
      </c>
      <c r="K197" s="64">
        <f t="shared" si="74"/>
        <v>0</v>
      </c>
      <c r="L197" s="274">
        <f t="shared" ref="L197:N197" si="75">L198+L199</f>
        <v>0</v>
      </c>
      <c r="M197" s="274">
        <f t="shared" si="75"/>
        <v>0</v>
      </c>
      <c r="N197" s="274">
        <f t="shared" si="75"/>
        <v>0</v>
      </c>
    </row>
    <row r="198" spans="1:14" ht="18.75" hidden="1" customHeight="1" x14ac:dyDescent="0.25">
      <c r="A198" s="28" t="s">
        <v>89</v>
      </c>
      <c r="B198" s="28"/>
      <c r="C198" s="88" t="s">
        <v>22</v>
      </c>
      <c r="D198" s="23" t="s">
        <v>144</v>
      </c>
      <c r="E198" s="23" t="s">
        <v>159</v>
      </c>
      <c r="F198" s="23" t="s">
        <v>161</v>
      </c>
      <c r="G198" s="23"/>
      <c r="H198" s="29">
        <v>310</v>
      </c>
      <c r="I198" s="197"/>
      <c r="J198" s="30"/>
      <c r="K198" s="30"/>
      <c r="L198" s="262"/>
      <c r="M198" s="262"/>
      <c r="N198" s="262"/>
    </row>
    <row r="199" spans="1:14" ht="18.75" hidden="1" customHeight="1" x14ac:dyDescent="0.25">
      <c r="A199" s="28" t="s">
        <v>92</v>
      </c>
      <c r="B199" s="69"/>
      <c r="C199" s="70"/>
      <c r="D199" s="23" t="s">
        <v>144</v>
      </c>
      <c r="E199" s="23" t="s">
        <v>159</v>
      </c>
      <c r="F199" s="23"/>
      <c r="G199" s="23"/>
      <c r="H199" s="29">
        <v>340</v>
      </c>
      <c r="I199" s="209">
        <f t="shared" ref="I199:K199" si="76">I200</f>
        <v>52000</v>
      </c>
      <c r="J199" s="64">
        <f t="shared" si="76"/>
        <v>0</v>
      </c>
      <c r="K199" s="64">
        <f t="shared" si="76"/>
        <v>0</v>
      </c>
      <c r="L199" s="274">
        <f t="shared" ref="L199:N199" si="77">L200</f>
        <v>0</v>
      </c>
      <c r="M199" s="274">
        <f t="shared" si="77"/>
        <v>0</v>
      </c>
      <c r="N199" s="274">
        <f t="shared" si="77"/>
        <v>0</v>
      </c>
    </row>
    <row r="200" spans="1:14" ht="18.75" hidden="1" customHeight="1" x14ac:dyDescent="0.25">
      <c r="A200" s="52" t="s">
        <v>93</v>
      </c>
      <c r="B200" s="69"/>
      <c r="C200" s="70"/>
      <c r="D200" s="23" t="s">
        <v>144</v>
      </c>
      <c r="E200" s="23" t="s">
        <v>159</v>
      </c>
      <c r="F200" s="23" t="s">
        <v>161</v>
      </c>
      <c r="G200" s="23" t="s">
        <v>44</v>
      </c>
      <c r="H200" s="29">
        <v>343</v>
      </c>
      <c r="I200" s="197">
        <v>52000</v>
      </c>
      <c r="J200" s="30"/>
      <c r="K200" s="30"/>
      <c r="L200" s="262"/>
      <c r="M200" s="262"/>
      <c r="N200" s="262"/>
    </row>
    <row r="201" spans="1:14" s="92" customFormat="1" ht="18.75" hidden="1" customHeight="1" x14ac:dyDescent="0.2">
      <c r="A201" s="89" t="s">
        <v>168</v>
      </c>
      <c r="B201" s="90"/>
      <c r="C201" s="71"/>
      <c r="D201" s="18" t="s">
        <v>144</v>
      </c>
      <c r="E201" s="18" t="s">
        <v>159</v>
      </c>
      <c r="F201" s="18"/>
      <c r="G201" s="18"/>
      <c r="H201" s="91"/>
      <c r="I201" s="195">
        <f t="shared" ref="I201:K202" si="78">I202</f>
        <v>0</v>
      </c>
      <c r="J201" s="20">
        <f t="shared" si="78"/>
        <v>0</v>
      </c>
      <c r="K201" s="20">
        <f t="shared" si="78"/>
        <v>0</v>
      </c>
      <c r="L201" s="260">
        <f t="shared" ref="L201:N202" si="79">L202</f>
        <v>0</v>
      </c>
      <c r="M201" s="260">
        <f t="shared" si="79"/>
        <v>0</v>
      </c>
      <c r="N201" s="260">
        <f t="shared" si="79"/>
        <v>0</v>
      </c>
    </row>
    <row r="202" spans="1:14" ht="18.75" hidden="1" customHeight="1" x14ac:dyDescent="0.25">
      <c r="A202" s="93" t="s">
        <v>169</v>
      </c>
      <c r="B202" s="69"/>
      <c r="C202" s="70"/>
      <c r="D202" s="23" t="s">
        <v>144</v>
      </c>
      <c r="E202" s="23" t="s">
        <v>159</v>
      </c>
      <c r="F202" s="23"/>
      <c r="G202" s="23"/>
      <c r="H202" s="29">
        <v>240</v>
      </c>
      <c r="I202" s="209">
        <f t="shared" si="78"/>
        <v>0</v>
      </c>
      <c r="J202" s="64">
        <f t="shared" si="78"/>
        <v>0</v>
      </c>
      <c r="K202" s="64">
        <f t="shared" si="78"/>
        <v>0</v>
      </c>
      <c r="L202" s="274">
        <f t="shared" si="79"/>
        <v>0</v>
      </c>
      <c r="M202" s="274">
        <f t="shared" si="79"/>
        <v>0</v>
      </c>
      <c r="N202" s="274">
        <f t="shared" si="79"/>
        <v>0</v>
      </c>
    </row>
    <row r="203" spans="1:14" ht="18.75" hidden="1" customHeight="1" x14ac:dyDescent="0.25">
      <c r="A203" s="93" t="s">
        <v>170</v>
      </c>
      <c r="B203" s="69"/>
      <c r="C203" s="70"/>
      <c r="D203" s="23" t="s">
        <v>144</v>
      </c>
      <c r="E203" s="23" t="s">
        <v>159</v>
      </c>
      <c r="F203" s="23" t="s">
        <v>171</v>
      </c>
      <c r="G203" s="23" t="s">
        <v>172</v>
      </c>
      <c r="H203" s="29">
        <v>246</v>
      </c>
      <c r="I203" s="204"/>
      <c r="J203" s="46"/>
      <c r="K203" s="46"/>
      <c r="L203" s="269"/>
      <c r="M203" s="269"/>
      <c r="N203" s="269"/>
    </row>
    <row r="204" spans="1:14" s="92" customFormat="1" ht="42.75" hidden="1" customHeight="1" x14ac:dyDescent="0.2">
      <c r="A204" s="94" t="s">
        <v>173</v>
      </c>
      <c r="B204" s="90"/>
      <c r="C204" s="71"/>
      <c r="D204" s="18" t="s">
        <v>144</v>
      </c>
      <c r="E204" s="18" t="s">
        <v>174</v>
      </c>
      <c r="F204" s="18"/>
      <c r="G204" s="18"/>
      <c r="H204" s="91"/>
      <c r="I204" s="195">
        <f t="shared" ref="I204:K205" si="80">I205</f>
        <v>0</v>
      </c>
      <c r="J204" s="20">
        <f t="shared" si="80"/>
        <v>0</v>
      </c>
      <c r="K204" s="20">
        <f t="shared" si="80"/>
        <v>0</v>
      </c>
      <c r="L204" s="260">
        <f t="shared" ref="L204:N205" si="81">L205</f>
        <v>0</v>
      </c>
      <c r="M204" s="260">
        <f t="shared" si="81"/>
        <v>0</v>
      </c>
      <c r="N204" s="260">
        <f t="shared" si="81"/>
        <v>0</v>
      </c>
    </row>
    <row r="205" spans="1:14" ht="18.75" hidden="1" customHeight="1" x14ac:dyDescent="0.25">
      <c r="A205" s="95" t="s">
        <v>175</v>
      </c>
      <c r="B205" s="69"/>
      <c r="C205" s="70"/>
      <c r="D205" s="23" t="s">
        <v>144</v>
      </c>
      <c r="E205" s="23" t="s">
        <v>174</v>
      </c>
      <c r="F205" s="23"/>
      <c r="G205" s="23"/>
      <c r="H205" s="29">
        <v>220</v>
      </c>
      <c r="I205" s="209">
        <f t="shared" si="80"/>
        <v>0</v>
      </c>
      <c r="J205" s="64">
        <f t="shared" si="80"/>
        <v>0</v>
      </c>
      <c r="K205" s="64">
        <f t="shared" si="80"/>
        <v>0</v>
      </c>
      <c r="L205" s="274">
        <f t="shared" si="81"/>
        <v>0</v>
      </c>
      <c r="M205" s="274">
        <f t="shared" si="81"/>
        <v>0</v>
      </c>
      <c r="N205" s="274">
        <f t="shared" si="81"/>
        <v>0</v>
      </c>
    </row>
    <row r="206" spans="1:14" ht="18.75" hidden="1" customHeight="1" x14ac:dyDescent="0.25">
      <c r="A206" s="95" t="s">
        <v>53</v>
      </c>
      <c r="B206" s="69"/>
      <c r="C206" s="70"/>
      <c r="D206" s="23" t="s">
        <v>144</v>
      </c>
      <c r="E206" s="23" t="s">
        <v>174</v>
      </c>
      <c r="F206" s="23"/>
      <c r="G206" s="23"/>
      <c r="H206" s="29">
        <v>225</v>
      </c>
      <c r="I206" s="204"/>
      <c r="J206" s="46"/>
      <c r="K206" s="46"/>
      <c r="L206" s="269"/>
      <c r="M206" s="269"/>
      <c r="N206" s="269"/>
    </row>
    <row r="207" spans="1:14" ht="15" customHeight="1" x14ac:dyDescent="0.25">
      <c r="A207" s="82" t="s">
        <v>176</v>
      </c>
      <c r="B207" s="83"/>
      <c r="C207" s="74" t="s">
        <v>22</v>
      </c>
      <c r="D207" s="75" t="s">
        <v>37</v>
      </c>
      <c r="E207" s="75"/>
      <c r="F207" s="75"/>
      <c r="G207" s="75"/>
      <c r="H207" s="76"/>
      <c r="I207" s="194">
        <f>I208+I212+I215+I227</f>
        <v>6166281.7699999996</v>
      </c>
      <c r="J207" s="14">
        <f>J208+J212+J215+J227</f>
        <v>14619.6</v>
      </c>
      <c r="K207" s="14">
        <f>K208+K215+K227+K212</f>
        <v>5668498.5999999996</v>
      </c>
      <c r="L207" s="259">
        <f>L208+L215+L227+L212</f>
        <v>6956.1</v>
      </c>
      <c r="M207" s="259">
        <f>M208+M215+M227+M212</f>
        <v>6696.3</v>
      </c>
      <c r="N207" s="259">
        <f>N208+N215+N227+N212</f>
        <v>6984.1</v>
      </c>
    </row>
    <row r="208" spans="1:14" ht="18.75" hidden="1" customHeight="1" x14ac:dyDescent="0.25">
      <c r="A208" s="82" t="s">
        <v>177</v>
      </c>
      <c r="B208" s="83"/>
      <c r="C208" s="74" t="s">
        <v>22</v>
      </c>
      <c r="D208" s="75" t="s">
        <v>37</v>
      </c>
      <c r="E208" s="75" t="s">
        <v>23</v>
      </c>
      <c r="F208" s="75"/>
      <c r="G208" s="75"/>
      <c r="H208" s="76"/>
      <c r="I208" s="194">
        <f t="shared" ref="I208:K210" si="82">I209</f>
        <v>12500</v>
      </c>
      <c r="J208" s="14">
        <f t="shared" si="82"/>
        <v>30.9</v>
      </c>
      <c r="K208" s="14">
        <f t="shared" si="82"/>
        <v>0</v>
      </c>
      <c r="L208" s="259">
        <f t="shared" ref="L208:N210" si="83">L209</f>
        <v>0</v>
      </c>
      <c r="M208" s="259">
        <f t="shared" si="83"/>
        <v>0</v>
      </c>
      <c r="N208" s="259">
        <f t="shared" si="83"/>
        <v>0</v>
      </c>
    </row>
    <row r="209" spans="1:14" ht="18.75" hidden="1" customHeight="1" x14ac:dyDescent="0.25">
      <c r="A209" s="129" t="s">
        <v>4</v>
      </c>
      <c r="B209" s="69"/>
      <c r="C209" s="70"/>
      <c r="D209" s="39"/>
      <c r="E209" s="39"/>
      <c r="F209" s="39"/>
      <c r="G209" s="39"/>
      <c r="H209" s="29">
        <v>200</v>
      </c>
      <c r="I209" s="209">
        <f t="shared" si="82"/>
        <v>12500</v>
      </c>
      <c r="J209" s="64">
        <f t="shared" si="82"/>
        <v>30.9</v>
      </c>
      <c r="K209" s="64">
        <f t="shared" si="82"/>
        <v>0</v>
      </c>
      <c r="L209" s="274">
        <f t="shared" si="83"/>
        <v>0</v>
      </c>
      <c r="M209" s="274">
        <f t="shared" si="83"/>
        <v>0</v>
      </c>
      <c r="N209" s="274">
        <f t="shared" si="83"/>
        <v>0</v>
      </c>
    </row>
    <row r="210" spans="1:14" ht="18.75" hidden="1" customHeight="1" x14ac:dyDescent="0.25">
      <c r="A210" s="28" t="s">
        <v>53</v>
      </c>
      <c r="B210" s="69"/>
      <c r="C210" s="70"/>
      <c r="D210" s="39"/>
      <c r="E210" s="39"/>
      <c r="F210" s="39"/>
      <c r="G210" s="39"/>
      <c r="H210" s="29">
        <v>225</v>
      </c>
      <c r="I210" s="209">
        <f t="shared" si="82"/>
        <v>12500</v>
      </c>
      <c r="J210" s="64">
        <f t="shared" si="82"/>
        <v>30.9</v>
      </c>
      <c r="K210" s="64">
        <f t="shared" si="82"/>
        <v>0</v>
      </c>
      <c r="L210" s="274">
        <f t="shared" si="83"/>
        <v>0</v>
      </c>
      <c r="M210" s="274">
        <f t="shared" si="83"/>
        <v>0</v>
      </c>
      <c r="N210" s="274">
        <f t="shared" si="83"/>
        <v>0</v>
      </c>
    </row>
    <row r="211" spans="1:14" ht="18.75" hidden="1" customHeight="1" x14ac:dyDescent="0.25">
      <c r="A211" s="56" t="s">
        <v>178</v>
      </c>
      <c r="B211" s="69"/>
      <c r="C211" s="70"/>
      <c r="D211" s="39"/>
      <c r="E211" s="39"/>
      <c r="F211" s="39"/>
      <c r="G211" s="39"/>
      <c r="H211" s="29"/>
      <c r="I211" s="218">
        <v>12500</v>
      </c>
      <c r="J211" s="97">
        <v>30.9</v>
      </c>
      <c r="K211" s="97"/>
      <c r="L211" s="288"/>
      <c r="M211" s="288"/>
      <c r="N211" s="288"/>
    </row>
    <row r="212" spans="1:14" ht="18.75" customHeight="1" x14ac:dyDescent="0.25">
      <c r="A212" s="61" t="s">
        <v>179</v>
      </c>
      <c r="B212" s="69"/>
      <c r="C212" s="70"/>
      <c r="D212" s="39" t="s">
        <v>37</v>
      </c>
      <c r="E212" s="39" t="s">
        <v>180</v>
      </c>
      <c r="F212" s="39"/>
      <c r="G212" s="39"/>
      <c r="H212" s="29"/>
      <c r="I212" s="208">
        <f t="shared" ref="I212:K213" si="84">I213</f>
        <v>1189889.3500000001</v>
      </c>
      <c r="J212" s="63">
        <f t="shared" si="84"/>
        <v>0</v>
      </c>
      <c r="K212" s="63">
        <f t="shared" si="84"/>
        <v>597700</v>
      </c>
      <c r="L212" s="273">
        <f t="shared" ref="L212:N213" si="85">L213</f>
        <v>650</v>
      </c>
      <c r="M212" s="273">
        <f t="shared" si="85"/>
        <v>750</v>
      </c>
      <c r="N212" s="273">
        <f t="shared" si="85"/>
        <v>800</v>
      </c>
    </row>
    <row r="213" spans="1:14" ht="18.75" customHeight="1" x14ac:dyDescent="0.25">
      <c r="A213" s="129" t="s">
        <v>4</v>
      </c>
      <c r="B213" s="69"/>
      <c r="C213" s="70"/>
      <c r="D213" s="23" t="s">
        <v>37</v>
      </c>
      <c r="E213" s="23" t="s">
        <v>180</v>
      </c>
      <c r="F213" s="23"/>
      <c r="G213" s="23"/>
      <c r="H213" s="29">
        <v>200</v>
      </c>
      <c r="I213" s="208">
        <f t="shared" si="84"/>
        <v>1189889.3500000001</v>
      </c>
      <c r="J213" s="63">
        <f t="shared" si="84"/>
        <v>0</v>
      </c>
      <c r="K213" s="63">
        <f t="shared" si="84"/>
        <v>597700</v>
      </c>
      <c r="L213" s="273">
        <f t="shared" si="85"/>
        <v>650</v>
      </c>
      <c r="M213" s="273">
        <f t="shared" si="85"/>
        <v>750</v>
      </c>
      <c r="N213" s="273">
        <f t="shared" si="85"/>
        <v>800</v>
      </c>
    </row>
    <row r="214" spans="1:14" ht="48.75" customHeight="1" x14ac:dyDescent="0.25">
      <c r="A214" s="28" t="s">
        <v>181</v>
      </c>
      <c r="B214" s="69"/>
      <c r="C214" s="70"/>
      <c r="D214" s="23" t="s">
        <v>37</v>
      </c>
      <c r="E214" s="23" t="s">
        <v>180</v>
      </c>
      <c r="F214" s="23" t="s">
        <v>182</v>
      </c>
      <c r="G214" s="23" t="s">
        <v>44</v>
      </c>
      <c r="H214" s="29">
        <v>226</v>
      </c>
      <c r="I214" s="219">
        <v>1189889.3500000001</v>
      </c>
      <c r="J214" s="97"/>
      <c r="K214" s="97">
        <v>597700</v>
      </c>
      <c r="L214" s="288">
        <v>650</v>
      </c>
      <c r="M214" s="288">
        <v>750</v>
      </c>
      <c r="N214" s="288">
        <v>800</v>
      </c>
    </row>
    <row r="215" spans="1:14" ht="20.25" customHeight="1" x14ac:dyDescent="0.25">
      <c r="A215" s="73" t="s">
        <v>183</v>
      </c>
      <c r="B215" s="83"/>
      <c r="C215" s="74" t="s">
        <v>22</v>
      </c>
      <c r="D215" s="75" t="s">
        <v>37</v>
      </c>
      <c r="E215" s="75" t="s">
        <v>162</v>
      </c>
      <c r="F215" s="75"/>
      <c r="G215" s="75"/>
      <c r="H215" s="76"/>
      <c r="I215" s="215">
        <f t="shared" ref="I215:K215" si="86">I216+I225</f>
        <v>4775892.42</v>
      </c>
      <c r="J215" s="84">
        <f t="shared" si="86"/>
        <v>0</v>
      </c>
      <c r="K215" s="84">
        <f t="shared" si="86"/>
        <v>4963298.5999999996</v>
      </c>
      <c r="L215" s="284">
        <f t="shared" ref="L215:N215" si="87">L216+L225</f>
        <v>6198.6</v>
      </c>
      <c r="M215" s="284">
        <f t="shared" si="87"/>
        <v>5946.3</v>
      </c>
      <c r="N215" s="284">
        <f t="shared" si="87"/>
        <v>6184.1</v>
      </c>
    </row>
    <row r="216" spans="1:14" ht="18.75" hidden="1" customHeight="1" x14ac:dyDescent="0.25">
      <c r="A216" s="129" t="s">
        <v>4</v>
      </c>
      <c r="B216" s="69"/>
      <c r="C216" s="70" t="s">
        <v>22</v>
      </c>
      <c r="D216" s="23" t="s">
        <v>37</v>
      </c>
      <c r="E216" s="23" t="s">
        <v>162</v>
      </c>
      <c r="F216" s="23"/>
      <c r="G216" s="23"/>
      <c r="H216" s="29">
        <v>200</v>
      </c>
      <c r="I216" s="214">
        <f t="shared" ref="I216:K216" si="88">I217</f>
        <v>4775892.42</v>
      </c>
      <c r="J216" s="81">
        <f t="shared" si="88"/>
        <v>0</v>
      </c>
      <c r="K216" s="81">
        <f t="shared" si="88"/>
        <v>4963298.5999999996</v>
      </c>
      <c r="L216" s="282">
        <f t="shared" ref="L216:N216" si="89">L217</f>
        <v>6198.6</v>
      </c>
      <c r="M216" s="282">
        <f t="shared" si="89"/>
        <v>5946.3</v>
      </c>
      <c r="N216" s="282">
        <f t="shared" si="89"/>
        <v>6184.1</v>
      </c>
    </row>
    <row r="217" spans="1:14" ht="18.75" hidden="1" customHeight="1" x14ac:dyDescent="0.25">
      <c r="A217" s="99" t="s">
        <v>175</v>
      </c>
      <c r="B217" s="69"/>
      <c r="C217" s="70"/>
      <c r="D217" s="23" t="s">
        <v>37</v>
      </c>
      <c r="E217" s="23" t="s">
        <v>162</v>
      </c>
      <c r="F217" s="23"/>
      <c r="G217" s="23"/>
      <c r="H217" s="29">
        <v>220</v>
      </c>
      <c r="I217" s="214">
        <f t="shared" ref="I217:K217" si="90">I223+I220+I218</f>
        <v>4775892.42</v>
      </c>
      <c r="J217" s="81">
        <f t="shared" si="90"/>
        <v>0</v>
      </c>
      <c r="K217" s="81">
        <f t="shared" si="90"/>
        <v>4963298.5999999996</v>
      </c>
      <c r="L217" s="282">
        <f t="shared" ref="L217:N217" si="91">L223+L220+L218</f>
        <v>6198.6</v>
      </c>
      <c r="M217" s="282">
        <f t="shared" si="91"/>
        <v>5946.3</v>
      </c>
      <c r="N217" s="282">
        <f t="shared" si="91"/>
        <v>6184.1</v>
      </c>
    </row>
    <row r="218" spans="1:14" ht="18.75" hidden="1" customHeight="1" x14ac:dyDescent="0.25">
      <c r="A218" s="28" t="s">
        <v>45</v>
      </c>
      <c r="B218" s="69"/>
      <c r="C218" s="70"/>
      <c r="D218" s="23" t="s">
        <v>37</v>
      </c>
      <c r="E218" s="23" t="s">
        <v>162</v>
      </c>
      <c r="F218" s="23"/>
      <c r="G218" s="23"/>
      <c r="H218" s="29">
        <v>223</v>
      </c>
      <c r="I218" s="214">
        <f t="shared" ref="I218:K218" si="92">I219</f>
        <v>0</v>
      </c>
      <c r="J218" s="81">
        <f t="shared" si="92"/>
        <v>0</v>
      </c>
      <c r="K218" s="81">
        <f t="shared" si="92"/>
        <v>0</v>
      </c>
      <c r="L218" s="282">
        <f t="shared" ref="L218:N218" si="93">L219</f>
        <v>0</v>
      </c>
      <c r="M218" s="282">
        <f t="shared" si="93"/>
        <v>0</v>
      </c>
      <c r="N218" s="282">
        <f t="shared" si="93"/>
        <v>0</v>
      </c>
    </row>
    <row r="219" spans="1:14" ht="15.75" hidden="1" customHeight="1" x14ac:dyDescent="0.25">
      <c r="A219" s="86" t="s">
        <v>48</v>
      </c>
      <c r="B219" s="69"/>
      <c r="C219" s="70"/>
      <c r="D219" s="23" t="s">
        <v>37</v>
      </c>
      <c r="E219" s="23" t="s">
        <v>162</v>
      </c>
      <c r="F219" s="23" t="s">
        <v>184</v>
      </c>
      <c r="G219" s="23"/>
      <c r="H219" s="29"/>
      <c r="I219" s="212"/>
      <c r="J219" s="79"/>
      <c r="K219" s="79"/>
      <c r="L219" s="280"/>
      <c r="M219" s="280"/>
      <c r="N219" s="280"/>
    </row>
    <row r="220" spans="1:14" ht="18.75" customHeight="1" x14ac:dyDescent="0.25">
      <c r="A220" s="28" t="s">
        <v>53</v>
      </c>
      <c r="B220" s="69"/>
      <c r="C220" s="70"/>
      <c r="D220" s="23" t="s">
        <v>37</v>
      </c>
      <c r="E220" s="23" t="s">
        <v>162</v>
      </c>
      <c r="F220" s="23" t="s">
        <v>184</v>
      </c>
      <c r="G220" s="23"/>
      <c r="H220" s="29">
        <v>225</v>
      </c>
      <c r="I220" s="214">
        <f t="shared" ref="I220:K220" si="94">I221+I222</f>
        <v>4775892.42</v>
      </c>
      <c r="J220" s="81">
        <f t="shared" si="94"/>
        <v>0</v>
      </c>
      <c r="K220" s="81">
        <f t="shared" si="94"/>
        <v>4963298.5999999996</v>
      </c>
      <c r="L220" s="282">
        <f t="shared" ref="L220:N220" si="95">L221+L222</f>
        <v>6198.6</v>
      </c>
      <c r="M220" s="282">
        <f t="shared" si="95"/>
        <v>5946.3</v>
      </c>
      <c r="N220" s="282">
        <f t="shared" si="95"/>
        <v>6184.1</v>
      </c>
    </row>
    <row r="221" spans="1:14" ht="18.75" customHeight="1" x14ac:dyDescent="0.25">
      <c r="A221" s="100" t="s">
        <v>185</v>
      </c>
      <c r="B221" s="69"/>
      <c r="C221" s="70"/>
      <c r="D221" s="23" t="s">
        <v>37</v>
      </c>
      <c r="E221" s="23" t="s">
        <v>162</v>
      </c>
      <c r="F221" s="23" t="s">
        <v>186</v>
      </c>
      <c r="G221" s="23" t="s">
        <v>187</v>
      </c>
      <c r="H221" s="29"/>
      <c r="I221" s="216">
        <v>4775892.42</v>
      </c>
      <c r="J221" s="85"/>
      <c r="K221" s="85">
        <v>344821.6</v>
      </c>
      <c r="L221" s="285">
        <v>800</v>
      </c>
      <c r="M221" s="285"/>
      <c r="N221" s="285"/>
    </row>
    <row r="222" spans="1:14" ht="15.75" customHeight="1" x14ac:dyDescent="0.25">
      <c r="A222" s="100" t="s">
        <v>188</v>
      </c>
      <c r="B222" s="69"/>
      <c r="C222" s="70"/>
      <c r="D222" s="23" t="s">
        <v>37</v>
      </c>
      <c r="E222" s="23" t="s">
        <v>162</v>
      </c>
      <c r="F222" s="23" t="s">
        <v>320</v>
      </c>
      <c r="G222" s="23" t="s">
        <v>44</v>
      </c>
      <c r="H222" s="29"/>
      <c r="I222" s="216"/>
      <c r="J222" s="85"/>
      <c r="K222" s="85">
        <v>4618477</v>
      </c>
      <c r="L222" s="285">
        <v>5398.6</v>
      </c>
      <c r="M222" s="285">
        <v>5946.3</v>
      </c>
      <c r="N222" s="285">
        <v>6184.1</v>
      </c>
    </row>
    <row r="223" spans="1:14" ht="17.25" customHeight="1" x14ac:dyDescent="0.25">
      <c r="A223" s="93" t="s">
        <v>60</v>
      </c>
      <c r="B223" s="69"/>
      <c r="C223" s="70"/>
      <c r="D223" s="23" t="s">
        <v>37</v>
      </c>
      <c r="E223" s="23" t="s">
        <v>162</v>
      </c>
      <c r="F223" s="23"/>
      <c r="G223" s="23"/>
      <c r="H223" s="29">
        <v>226</v>
      </c>
      <c r="I223" s="214">
        <f t="shared" ref="I223:K223" si="96">I224</f>
        <v>0</v>
      </c>
      <c r="J223" s="81">
        <f t="shared" si="96"/>
        <v>0</v>
      </c>
      <c r="K223" s="81">
        <f t="shared" si="96"/>
        <v>0</v>
      </c>
      <c r="L223" s="282">
        <f t="shared" ref="L223:N223" si="97">L224</f>
        <v>0</v>
      </c>
      <c r="M223" s="282">
        <f t="shared" si="97"/>
        <v>0</v>
      </c>
      <c r="N223" s="282">
        <f t="shared" si="97"/>
        <v>0</v>
      </c>
    </row>
    <row r="224" spans="1:14" ht="1.5" customHeight="1" x14ac:dyDescent="0.25">
      <c r="A224" s="101"/>
      <c r="B224" s="69"/>
      <c r="C224" s="88"/>
      <c r="D224" s="23" t="s">
        <v>37</v>
      </c>
      <c r="E224" s="23" t="s">
        <v>162</v>
      </c>
      <c r="F224" s="23" t="s">
        <v>184</v>
      </c>
      <c r="G224" s="23" t="s">
        <v>44</v>
      </c>
      <c r="H224" s="29"/>
      <c r="I224" s="197"/>
      <c r="J224" s="30"/>
      <c r="K224" s="30"/>
      <c r="L224" s="262"/>
      <c r="M224" s="262"/>
      <c r="N224" s="262"/>
    </row>
    <row r="225" spans="1:14" ht="18.75" customHeight="1" x14ac:dyDescent="0.25">
      <c r="A225" s="28" t="s">
        <v>89</v>
      </c>
      <c r="B225" s="28"/>
      <c r="C225" s="39">
        <v>914</v>
      </c>
      <c r="D225" s="39" t="s">
        <v>37</v>
      </c>
      <c r="E225" s="23" t="s">
        <v>162</v>
      </c>
      <c r="F225" s="23"/>
      <c r="G225" s="23" t="s">
        <v>189</v>
      </c>
      <c r="H225" s="29">
        <v>310</v>
      </c>
      <c r="I225" s="209">
        <f t="shared" ref="I225:K225" si="98">I226</f>
        <v>0</v>
      </c>
      <c r="J225" s="64">
        <f t="shared" si="98"/>
        <v>0</v>
      </c>
      <c r="K225" s="64">
        <f t="shared" si="98"/>
        <v>0</v>
      </c>
      <c r="L225" s="274">
        <f t="shared" ref="L225:N225" si="99">L226</f>
        <v>0</v>
      </c>
      <c r="M225" s="274">
        <f t="shared" si="99"/>
        <v>0</v>
      </c>
      <c r="N225" s="274">
        <f t="shared" si="99"/>
        <v>0</v>
      </c>
    </row>
    <row r="226" spans="1:14" ht="18.75" hidden="1" customHeight="1" x14ac:dyDescent="0.25">
      <c r="A226" s="28" t="s">
        <v>90</v>
      </c>
      <c r="B226" s="28"/>
      <c r="C226" s="39">
        <v>914</v>
      </c>
      <c r="D226" s="39" t="s">
        <v>37</v>
      </c>
      <c r="E226" s="23" t="s">
        <v>162</v>
      </c>
      <c r="F226" s="23" t="s">
        <v>184</v>
      </c>
      <c r="G226" s="23" t="s">
        <v>189</v>
      </c>
      <c r="H226" s="29"/>
      <c r="I226" s="197"/>
      <c r="J226" s="30"/>
      <c r="K226" s="30"/>
      <c r="L226" s="262"/>
      <c r="M226" s="262"/>
      <c r="N226" s="262"/>
    </row>
    <row r="227" spans="1:14" s="103" customFormat="1" ht="29.25" customHeight="1" x14ac:dyDescent="0.25">
      <c r="A227" s="82" t="s">
        <v>190</v>
      </c>
      <c r="B227" s="83"/>
      <c r="C227" s="74" t="s">
        <v>22</v>
      </c>
      <c r="D227" s="75" t="s">
        <v>37</v>
      </c>
      <c r="E227" s="75" t="s">
        <v>191</v>
      </c>
      <c r="F227" s="75"/>
      <c r="G227" s="75"/>
      <c r="H227" s="102"/>
      <c r="I227" s="215">
        <f>I228</f>
        <v>188000</v>
      </c>
      <c r="J227" s="84">
        <f t="shared" ref="J227" si="100">J228+J235</f>
        <v>14588.7</v>
      </c>
      <c r="K227" s="84">
        <f>K228</f>
        <v>107500</v>
      </c>
      <c r="L227" s="284">
        <f>L228</f>
        <v>107.5</v>
      </c>
      <c r="M227" s="284">
        <f t="shared" ref="M227:N227" si="101">M228</f>
        <v>0</v>
      </c>
      <c r="N227" s="284">
        <f t="shared" si="101"/>
        <v>0</v>
      </c>
    </row>
    <row r="228" spans="1:14" ht="18.75" customHeight="1" x14ac:dyDescent="0.25">
      <c r="A228" s="129" t="s">
        <v>4</v>
      </c>
      <c r="B228" s="69"/>
      <c r="C228" s="70" t="s">
        <v>22</v>
      </c>
      <c r="D228" s="39" t="s">
        <v>37</v>
      </c>
      <c r="E228" s="39" t="s">
        <v>191</v>
      </c>
      <c r="F228" s="39"/>
      <c r="G228" s="39"/>
      <c r="H228" s="29">
        <v>200</v>
      </c>
      <c r="I228" s="214">
        <f t="shared" ref="I228:K228" si="102">I231+I230+I229</f>
        <v>188000</v>
      </c>
      <c r="J228" s="81">
        <f t="shared" si="102"/>
        <v>25.5</v>
      </c>
      <c r="K228" s="81">
        <f t="shared" si="102"/>
        <v>107500</v>
      </c>
      <c r="L228" s="282">
        <f t="shared" ref="L228:N228" si="103">L231+L230+L229</f>
        <v>107.5</v>
      </c>
      <c r="M228" s="282">
        <f t="shared" si="103"/>
        <v>0</v>
      </c>
      <c r="N228" s="282">
        <f t="shared" si="103"/>
        <v>0</v>
      </c>
    </row>
    <row r="229" spans="1:14" ht="21" hidden="1" customHeight="1" x14ac:dyDescent="0.25">
      <c r="A229" s="28" t="s">
        <v>53</v>
      </c>
      <c r="B229" s="69"/>
      <c r="C229" s="70"/>
      <c r="D229" s="39" t="s">
        <v>37</v>
      </c>
      <c r="E229" s="39" t="s">
        <v>191</v>
      </c>
      <c r="F229" s="39"/>
      <c r="G229" s="39"/>
      <c r="H229" s="29">
        <v>225</v>
      </c>
      <c r="I229" s="216"/>
      <c r="J229" s="85"/>
      <c r="K229" s="85"/>
      <c r="L229" s="285"/>
      <c r="M229" s="285"/>
      <c r="N229" s="285"/>
    </row>
    <row r="230" spans="1:14" ht="21" hidden="1" customHeight="1" x14ac:dyDescent="0.25">
      <c r="A230" s="28" t="s">
        <v>60</v>
      </c>
      <c r="B230" s="69"/>
      <c r="C230" s="70"/>
      <c r="D230" s="39" t="s">
        <v>37</v>
      </c>
      <c r="E230" s="39" t="s">
        <v>191</v>
      </c>
      <c r="F230" s="39"/>
      <c r="G230" s="39"/>
      <c r="H230" s="29">
        <v>226</v>
      </c>
      <c r="I230" s="216"/>
      <c r="J230" s="85">
        <v>25.5</v>
      </c>
      <c r="K230" s="85"/>
      <c r="L230" s="285"/>
      <c r="M230" s="285"/>
      <c r="N230" s="285"/>
    </row>
    <row r="231" spans="1:14" ht="21" customHeight="1" x14ac:dyDescent="0.25">
      <c r="A231" s="28" t="s">
        <v>131</v>
      </c>
      <c r="B231" s="86"/>
      <c r="C231" s="70"/>
      <c r="D231" s="39" t="s">
        <v>37</v>
      </c>
      <c r="E231" s="39" t="s">
        <v>191</v>
      </c>
      <c r="F231" s="39"/>
      <c r="G231" s="39"/>
      <c r="H231" s="29">
        <v>250</v>
      </c>
      <c r="I231" s="214">
        <f t="shared" ref="I231:K231" si="104">I232+I233+I234</f>
        <v>188000</v>
      </c>
      <c r="J231" s="81">
        <f t="shared" si="104"/>
        <v>0</v>
      </c>
      <c r="K231" s="81">
        <f t="shared" si="104"/>
        <v>107500</v>
      </c>
      <c r="L231" s="282">
        <f t="shared" ref="L231:N231" si="105">L232+L233+L234</f>
        <v>107.5</v>
      </c>
      <c r="M231" s="282">
        <f t="shared" si="105"/>
        <v>0</v>
      </c>
      <c r="N231" s="282">
        <f t="shared" si="105"/>
        <v>0</v>
      </c>
    </row>
    <row r="232" spans="1:14" ht="51" customHeight="1" x14ac:dyDescent="0.25">
      <c r="A232" s="104" t="s">
        <v>192</v>
      </c>
      <c r="B232" s="86"/>
      <c r="C232" s="70"/>
      <c r="D232" s="39"/>
      <c r="E232" s="39"/>
      <c r="F232" s="39"/>
      <c r="G232" s="23" t="s">
        <v>167</v>
      </c>
      <c r="H232" s="29">
        <v>251</v>
      </c>
      <c r="I232" s="197">
        <v>188000</v>
      </c>
      <c r="J232" s="30"/>
      <c r="K232" s="30">
        <v>107500</v>
      </c>
      <c r="L232" s="262">
        <v>36.4</v>
      </c>
      <c r="M232" s="262"/>
      <c r="N232" s="262"/>
    </row>
    <row r="233" spans="1:14" ht="43.5" customHeight="1" x14ac:dyDescent="0.25">
      <c r="A233" s="104" t="s">
        <v>193</v>
      </c>
      <c r="B233" s="28"/>
      <c r="C233" s="70" t="s">
        <v>22</v>
      </c>
      <c r="D233" s="39" t="s">
        <v>37</v>
      </c>
      <c r="E233" s="39" t="s">
        <v>191</v>
      </c>
      <c r="F233" s="23" t="s">
        <v>194</v>
      </c>
      <c r="G233" s="23" t="s">
        <v>167</v>
      </c>
      <c r="H233" s="29">
        <v>251</v>
      </c>
      <c r="I233" s="220"/>
      <c r="J233" s="30"/>
      <c r="K233" s="30"/>
      <c r="L233" s="262">
        <v>40.6</v>
      </c>
      <c r="M233" s="262"/>
      <c r="N233" s="262"/>
    </row>
    <row r="234" spans="1:14" ht="63.75" customHeight="1" x14ac:dyDescent="0.25">
      <c r="A234" s="104" t="s">
        <v>195</v>
      </c>
      <c r="B234" s="86"/>
      <c r="C234" s="70"/>
      <c r="D234" s="39" t="s">
        <v>37</v>
      </c>
      <c r="E234" s="39" t="s">
        <v>191</v>
      </c>
      <c r="F234" s="23" t="s">
        <v>196</v>
      </c>
      <c r="G234" s="23" t="s">
        <v>167</v>
      </c>
      <c r="H234" s="29">
        <v>251</v>
      </c>
      <c r="I234" s="197"/>
      <c r="J234" s="30"/>
      <c r="K234" s="30"/>
      <c r="L234" s="262">
        <v>30.5</v>
      </c>
      <c r="M234" s="262"/>
      <c r="N234" s="262"/>
    </row>
    <row r="235" spans="1:14" ht="34.5" customHeight="1" x14ac:dyDescent="0.25">
      <c r="A235" s="102" t="s">
        <v>197</v>
      </c>
      <c r="B235" s="105"/>
      <c r="C235" s="74" t="s">
        <v>22</v>
      </c>
      <c r="D235" s="75" t="s">
        <v>198</v>
      </c>
      <c r="E235" s="75"/>
      <c r="F235" s="75"/>
      <c r="G235" s="75"/>
      <c r="H235" s="106"/>
      <c r="I235" s="221">
        <f t="shared" ref="I235:K235" si="106">I236+I251+I256+I279</f>
        <v>40617118.689999998</v>
      </c>
      <c r="J235" s="107">
        <f t="shared" si="106"/>
        <v>14563.2</v>
      </c>
      <c r="K235" s="107">
        <f t="shared" si="106"/>
        <v>13610225.689999999</v>
      </c>
      <c r="L235" s="289">
        <f>L236+L251+L256+L279</f>
        <v>11252.4</v>
      </c>
      <c r="M235" s="289">
        <f>M236+M251+M256+M279</f>
        <v>10646.199999999999</v>
      </c>
      <c r="N235" s="289">
        <f>N236+N251+N256+N279</f>
        <v>8258.7999999999993</v>
      </c>
    </row>
    <row r="236" spans="1:14" ht="16.5" customHeight="1" x14ac:dyDescent="0.25">
      <c r="A236" s="345" t="s">
        <v>199</v>
      </c>
      <c r="B236" s="108"/>
      <c r="C236" s="71" t="s">
        <v>22</v>
      </c>
      <c r="D236" s="18" t="s">
        <v>198</v>
      </c>
      <c r="E236" s="18" t="s">
        <v>23</v>
      </c>
      <c r="F236" s="18"/>
      <c r="G236" s="18"/>
      <c r="H236" s="109"/>
      <c r="I236" s="222">
        <f t="shared" ref="I236:K236" si="107">I237</f>
        <v>8282894.2400000002</v>
      </c>
      <c r="J236" s="110">
        <f t="shared" si="107"/>
        <v>0</v>
      </c>
      <c r="K236" s="110">
        <f t="shared" si="107"/>
        <v>4243802</v>
      </c>
      <c r="L236" s="290">
        <f t="shared" ref="L236:N236" si="108">L237</f>
        <v>237.4</v>
      </c>
      <c r="M236" s="290">
        <f t="shared" si="108"/>
        <v>237.4</v>
      </c>
      <c r="N236" s="290">
        <f t="shared" si="108"/>
        <v>237.4</v>
      </c>
    </row>
    <row r="237" spans="1:14" ht="30" x14ac:dyDescent="0.25">
      <c r="A237" s="93" t="s">
        <v>200</v>
      </c>
      <c r="B237" s="21"/>
      <c r="C237" s="39" t="s">
        <v>22</v>
      </c>
      <c r="D237" s="39"/>
      <c r="E237" s="39"/>
      <c r="F237" s="111"/>
      <c r="G237" s="39"/>
      <c r="H237" s="23" t="s">
        <v>114</v>
      </c>
      <c r="I237" s="223">
        <f t="shared" ref="I237:K237" si="109">I238+I246</f>
        <v>8282894.2400000002</v>
      </c>
      <c r="J237" s="112">
        <f t="shared" si="109"/>
        <v>0</v>
      </c>
      <c r="K237" s="112">
        <f t="shared" si="109"/>
        <v>4243802</v>
      </c>
      <c r="L237" s="291">
        <f t="shared" ref="L237:N237" si="110">L238+L246</f>
        <v>237.4</v>
      </c>
      <c r="M237" s="291">
        <f t="shared" si="110"/>
        <v>237.4</v>
      </c>
      <c r="N237" s="291">
        <f t="shared" si="110"/>
        <v>237.4</v>
      </c>
    </row>
    <row r="238" spans="1:14" ht="16.5" customHeight="1" x14ac:dyDescent="0.25">
      <c r="A238" s="93" t="s">
        <v>4</v>
      </c>
      <c r="B238" s="21"/>
      <c r="C238" s="39"/>
      <c r="D238" s="39"/>
      <c r="E238" s="39"/>
      <c r="F238" s="111"/>
      <c r="G238" s="39"/>
      <c r="H238" s="23">
        <v>200</v>
      </c>
      <c r="I238" s="223">
        <f t="shared" ref="I238:K238" si="111">I239+I242+I245</f>
        <v>320161.24</v>
      </c>
      <c r="J238" s="112">
        <f t="shared" si="111"/>
        <v>0</v>
      </c>
      <c r="K238" s="112">
        <f t="shared" si="111"/>
        <v>167000</v>
      </c>
      <c r="L238" s="291">
        <f t="shared" ref="L238:N238" si="112">L239+L242+L245</f>
        <v>237.4</v>
      </c>
      <c r="M238" s="291">
        <f t="shared" si="112"/>
        <v>237.4</v>
      </c>
      <c r="N238" s="291">
        <f t="shared" si="112"/>
        <v>237.4</v>
      </c>
    </row>
    <row r="239" spans="1:14" ht="16.5" customHeight="1" x14ac:dyDescent="0.25">
      <c r="A239" s="93" t="s">
        <v>175</v>
      </c>
      <c r="B239" s="21"/>
      <c r="C239" s="39"/>
      <c r="D239" s="39"/>
      <c r="E239" s="39"/>
      <c r="F239" s="111"/>
      <c r="G239" s="39"/>
      <c r="H239" s="23">
        <v>220</v>
      </c>
      <c r="I239" s="224">
        <f t="shared" ref="I239:K239" si="113">I240+I241</f>
        <v>320161.24</v>
      </c>
      <c r="J239" s="113">
        <f t="shared" si="113"/>
        <v>0</v>
      </c>
      <c r="K239" s="113">
        <f t="shared" si="113"/>
        <v>167000</v>
      </c>
      <c r="L239" s="292">
        <f t="shared" ref="L239:N239" si="114">L240+L241</f>
        <v>237.4</v>
      </c>
      <c r="M239" s="292">
        <f t="shared" si="114"/>
        <v>237.4</v>
      </c>
      <c r="N239" s="292">
        <f t="shared" si="114"/>
        <v>237.4</v>
      </c>
    </row>
    <row r="240" spans="1:14" ht="14.25" customHeight="1" x14ac:dyDescent="0.25">
      <c r="A240" s="93" t="s">
        <v>53</v>
      </c>
      <c r="B240" s="21"/>
      <c r="C240" s="39"/>
      <c r="D240" s="39"/>
      <c r="E240" s="39"/>
      <c r="F240" s="111" t="s">
        <v>201</v>
      </c>
      <c r="G240" s="23" t="s">
        <v>202</v>
      </c>
      <c r="H240" s="23">
        <v>225</v>
      </c>
      <c r="I240" s="225">
        <v>163161.24</v>
      </c>
      <c r="J240" s="114"/>
      <c r="K240" s="114">
        <v>167000</v>
      </c>
      <c r="L240" s="293">
        <v>237.4</v>
      </c>
      <c r="M240" s="293">
        <v>237.4</v>
      </c>
      <c r="N240" s="293">
        <v>237.4</v>
      </c>
    </row>
    <row r="241" spans="1:14" ht="15.75" hidden="1" customHeight="1" x14ac:dyDescent="0.25">
      <c r="A241" s="93" t="s">
        <v>60</v>
      </c>
      <c r="B241" s="21"/>
      <c r="C241" s="39"/>
      <c r="D241" s="39"/>
      <c r="E241" s="39"/>
      <c r="F241" s="111"/>
      <c r="G241" s="39"/>
      <c r="H241" s="23">
        <v>226</v>
      </c>
      <c r="I241" s="225">
        <v>157000</v>
      </c>
      <c r="J241" s="114"/>
      <c r="K241" s="114"/>
      <c r="L241" s="293"/>
      <c r="M241" s="293"/>
      <c r="N241" s="293"/>
    </row>
    <row r="242" spans="1:14" ht="15" hidden="1" customHeight="1" x14ac:dyDescent="0.25">
      <c r="A242" s="93" t="s">
        <v>169</v>
      </c>
      <c r="B242" s="21"/>
      <c r="C242" s="39"/>
      <c r="D242" s="39"/>
      <c r="E242" s="39"/>
      <c r="F242" s="111"/>
      <c r="G242" s="39"/>
      <c r="H242" s="23">
        <v>240</v>
      </c>
      <c r="I242" s="224">
        <f t="shared" ref="I242:K242" si="115">I243+I244</f>
        <v>0</v>
      </c>
      <c r="J242" s="113">
        <f t="shared" si="115"/>
        <v>0</v>
      </c>
      <c r="K242" s="113">
        <f t="shared" si="115"/>
        <v>0</v>
      </c>
      <c r="L242" s="292">
        <f t="shared" ref="L242:N242" si="116">L243+L244</f>
        <v>0</v>
      </c>
      <c r="M242" s="292">
        <f t="shared" si="116"/>
        <v>0</v>
      </c>
      <c r="N242" s="292">
        <f t="shared" si="116"/>
        <v>0</v>
      </c>
    </row>
    <row r="243" spans="1:14" ht="14.25" hidden="1" customHeight="1" x14ac:dyDescent="0.25">
      <c r="A243" s="93" t="s">
        <v>181</v>
      </c>
      <c r="B243" s="21"/>
      <c r="C243" s="39"/>
      <c r="D243" s="39"/>
      <c r="E243" s="39"/>
      <c r="F243" s="111"/>
      <c r="G243" s="39"/>
      <c r="H243" s="23">
        <v>241</v>
      </c>
      <c r="I243" s="226"/>
      <c r="J243" s="115"/>
      <c r="K243" s="115"/>
      <c r="L243" s="294"/>
      <c r="M243" s="294"/>
      <c r="N243" s="294"/>
    </row>
    <row r="244" spans="1:14" ht="14.25" hidden="1" customHeight="1" x14ac:dyDescent="0.25">
      <c r="A244" s="93" t="s">
        <v>170</v>
      </c>
      <c r="B244" s="21"/>
      <c r="C244" s="39"/>
      <c r="D244" s="39"/>
      <c r="E244" s="39"/>
      <c r="F244" s="111"/>
      <c r="G244" s="39"/>
      <c r="H244" s="23">
        <v>242</v>
      </c>
      <c r="I244" s="226"/>
      <c r="J244" s="115"/>
      <c r="K244" s="115"/>
      <c r="L244" s="294"/>
      <c r="M244" s="294"/>
      <c r="N244" s="294"/>
    </row>
    <row r="245" spans="1:14" ht="17.25" hidden="1" customHeight="1" x14ac:dyDescent="0.25">
      <c r="A245" s="93" t="s">
        <v>79</v>
      </c>
      <c r="B245" s="21"/>
      <c r="C245" s="39"/>
      <c r="D245" s="39"/>
      <c r="E245" s="39"/>
      <c r="F245" s="111"/>
      <c r="G245" s="39"/>
      <c r="H245" s="23">
        <v>290</v>
      </c>
      <c r="I245" s="226"/>
      <c r="J245" s="115"/>
      <c r="K245" s="115"/>
      <c r="L245" s="294"/>
      <c r="M245" s="294"/>
      <c r="N245" s="294"/>
    </row>
    <row r="246" spans="1:14" ht="35.25" hidden="1" customHeight="1" x14ac:dyDescent="0.25">
      <c r="A246" s="93" t="s">
        <v>203</v>
      </c>
      <c r="B246" s="21"/>
      <c r="C246" s="39"/>
      <c r="D246" s="39"/>
      <c r="E246" s="39"/>
      <c r="F246" s="111"/>
      <c r="G246" s="39"/>
      <c r="H246" s="23">
        <v>300</v>
      </c>
      <c r="I246" s="223">
        <f t="shared" ref="I246:K246" si="117">I247+I249</f>
        <v>7962733</v>
      </c>
      <c r="J246" s="112">
        <f t="shared" si="117"/>
        <v>0</v>
      </c>
      <c r="K246" s="112">
        <f t="shared" si="117"/>
        <v>4076802</v>
      </c>
      <c r="L246" s="291">
        <f t="shared" ref="L246:N246" si="118">L247+L249</f>
        <v>0</v>
      </c>
      <c r="M246" s="291">
        <f t="shared" si="118"/>
        <v>0</v>
      </c>
      <c r="N246" s="291">
        <f t="shared" si="118"/>
        <v>0</v>
      </c>
    </row>
    <row r="247" spans="1:14" ht="21" hidden="1" customHeight="1" x14ac:dyDescent="0.25">
      <c r="A247" s="93" t="s">
        <v>89</v>
      </c>
      <c r="B247" s="21"/>
      <c r="C247" s="39"/>
      <c r="D247" s="39"/>
      <c r="E247" s="39"/>
      <c r="F247" s="111"/>
      <c r="G247" s="39"/>
      <c r="H247" s="23">
        <v>310</v>
      </c>
      <c r="I247" s="209">
        <f t="shared" ref="I247:K247" si="119">I248</f>
        <v>7962733</v>
      </c>
      <c r="J247" s="64">
        <f t="shared" si="119"/>
        <v>0</v>
      </c>
      <c r="K247" s="64">
        <f t="shared" si="119"/>
        <v>4076802</v>
      </c>
      <c r="L247" s="274">
        <f t="shared" ref="L247:N247" si="120">L248</f>
        <v>0</v>
      </c>
      <c r="M247" s="274">
        <f t="shared" si="120"/>
        <v>0</v>
      </c>
      <c r="N247" s="274">
        <f t="shared" si="120"/>
        <v>0</v>
      </c>
    </row>
    <row r="248" spans="1:14" ht="38.25" hidden="1" customHeight="1" x14ac:dyDescent="0.25">
      <c r="A248" s="28" t="s">
        <v>204</v>
      </c>
      <c r="B248" s="116"/>
      <c r="C248" s="70" t="s">
        <v>22</v>
      </c>
      <c r="D248" s="39" t="s">
        <v>198</v>
      </c>
      <c r="E248" s="39" t="s">
        <v>23</v>
      </c>
      <c r="F248" s="111" t="s">
        <v>205</v>
      </c>
      <c r="G248" s="39" t="s">
        <v>206</v>
      </c>
      <c r="H248" s="23"/>
      <c r="I248" s="197">
        <v>7962733</v>
      </c>
      <c r="J248" s="30"/>
      <c r="K248" s="30">
        <v>4076802</v>
      </c>
      <c r="L248" s="262"/>
      <c r="M248" s="262"/>
      <c r="N248" s="262"/>
    </row>
    <row r="249" spans="1:14" ht="26.25" hidden="1" customHeight="1" x14ac:dyDescent="0.25">
      <c r="A249" s="28" t="s">
        <v>92</v>
      </c>
      <c r="B249" s="28"/>
      <c r="C249" s="70" t="s">
        <v>22</v>
      </c>
      <c r="D249" s="23"/>
      <c r="E249" s="23"/>
      <c r="F249" s="117"/>
      <c r="G249" s="23"/>
      <c r="H249" s="29">
        <v>340</v>
      </c>
      <c r="I249" s="224">
        <f t="shared" ref="I249:K249" si="121">I250</f>
        <v>0</v>
      </c>
      <c r="J249" s="113">
        <f t="shared" si="121"/>
        <v>0</v>
      </c>
      <c r="K249" s="113">
        <f t="shared" si="121"/>
        <v>0</v>
      </c>
      <c r="L249" s="292">
        <f t="shared" ref="L249:N249" si="122">L250</f>
        <v>0</v>
      </c>
      <c r="M249" s="292">
        <f t="shared" si="122"/>
        <v>0</v>
      </c>
      <c r="N249" s="292">
        <f t="shared" si="122"/>
        <v>0</v>
      </c>
    </row>
    <row r="250" spans="1:14" ht="0.75" hidden="1" customHeight="1" x14ac:dyDescent="0.25">
      <c r="A250" s="118"/>
      <c r="B250" s="21"/>
      <c r="C250" s="39" t="s">
        <v>22</v>
      </c>
      <c r="D250" s="39"/>
      <c r="E250" s="39"/>
      <c r="F250" s="111"/>
      <c r="G250" s="39"/>
      <c r="H250" s="29"/>
      <c r="I250" s="225"/>
      <c r="J250" s="114"/>
      <c r="K250" s="114"/>
      <c r="L250" s="293"/>
      <c r="M250" s="293"/>
      <c r="N250" s="293"/>
    </row>
    <row r="251" spans="1:14" s="122" customFormat="1" ht="25.5" hidden="1" customHeight="1" x14ac:dyDescent="0.25">
      <c r="A251" s="119" t="s">
        <v>207</v>
      </c>
      <c r="B251" s="120"/>
      <c r="C251" s="18" t="s">
        <v>22</v>
      </c>
      <c r="D251" s="18" t="s">
        <v>198</v>
      </c>
      <c r="E251" s="18" t="s">
        <v>26</v>
      </c>
      <c r="F251" s="18"/>
      <c r="G251" s="18"/>
      <c r="H251" s="121"/>
      <c r="I251" s="195">
        <f t="shared" ref="I251:K251" si="123">I252+I254</f>
        <v>20856045.02</v>
      </c>
      <c r="J251" s="20">
        <f t="shared" si="123"/>
        <v>14563.2</v>
      </c>
      <c r="K251" s="20">
        <f t="shared" si="123"/>
        <v>478795.11</v>
      </c>
      <c r="L251" s="260">
        <f t="shared" ref="L251:N251" si="124">L252+L254</f>
        <v>0</v>
      </c>
      <c r="M251" s="260">
        <f t="shared" si="124"/>
        <v>0</v>
      </c>
      <c r="N251" s="260">
        <f t="shared" si="124"/>
        <v>0</v>
      </c>
    </row>
    <row r="252" spans="1:14" s="122" customFormat="1" ht="43.5" hidden="1" customHeight="1" x14ac:dyDescent="0.25">
      <c r="A252" s="28" t="s">
        <v>181</v>
      </c>
      <c r="B252" s="21"/>
      <c r="C252" s="39"/>
      <c r="D252" s="39"/>
      <c r="E252" s="39"/>
      <c r="F252" s="39"/>
      <c r="G252" s="23" t="s">
        <v>208</v>
      </c>
      <c r="H252" s="23"/>
      <c r="I252" s="208">
        <f t="shared" ref="I252:K252" si="125">I253</f>
        <v>20815687.16</v>
      </c>
      <c r="J252" s="63">
        <f t="shared" si="125"/>
        <v>14563.2</v>
      </c>
      <c r="K252" s="63">
        <f t="shared" si="125"/>
        <v>190795.11</v>
      </c>
      <c r="L252" s="273">
        <f t="shared" ref="L252:N252" si="126">L253</f>
        <v>0</v>
      </c>
      <c r="M252" s="273">
        <f t="shared" si="126"/>
        <v>0</v>
      </c>
      <c r="N252" s="273">
        <f t="shared" si="126"/>
        <v>0</v>
      </c>
    </row>
    <row r="253" spans="1:14" s="122" customFormat="1" ht="45" hidden="1" customHeight="1" x14ac:dyDescent="0.25">
      <c r="A253" s="28" t="s">
        <v>53</v>
      </c>
      <c r="B253" s="21"/>
      <c r="C253" s="39"/>
      <c r="D253" s="39"/>
      <c r="E253" s="39"/>
      <c r="F253" s="123"/>
      <c r="G253" s="39"/>
      <c r="H253" s="23" t="s">
        <v>258</v>
      </c>
      <c r="I253" s="197">
        <v>20815687.16</v>
      </c>
      <c r="J253" s="30">
        <v>14563.2</v>
      </c>
      <c r="K253" s="30">
        <v>190795.11</v>
      </c>
      <c r="L253" s="262"/>
      <c r="M253" s="262"/>
      <c r="N253" s="262"/>
    </row>
    <row r="254" spans="1:14" ht="35.25" hidden="1" customHeight="1" x14ac:dyDescent="0.25">
      <c r="A254" s="86" t="s">
        <v>203</v>
      </c>
      <c r="B254" s="21"/>
      <c r="C254" s="39"/>
      <c r="D254" s="23" t="s">
        <v>198</v>
      </c>
      <c r="E254" s="23" t="s">
        <v>26</v>
      </c>
      <c r="F254" s="111"/>
      <c r="G254" s="39"/>
      <c r="H254" s="23" t="s">
        <v>209</v>
      </c>
      <c r="I254" s="208">
        <f t="shared" ref="I254:K254" si="127">I255</f>
        <v>40357.86</v>
      </c>
      <c r="J254" s="63">
        <f t="shared" si="127"/>
        <v>0</v>
      </c>
      <c r="K254" s="63">
        <f t="shared" si="127"/>
        <v>288000</v>
      </c>
      <c r="L254" s="273">
        <f t="shared" ref="L254:N254" si="128">L255</f>
        <v>0</v>
      </c>
      <c r="M254" s="273">
        <f t="shared" si="128"/>
        <v>0</v>
      </c>
      <c r="N254" s="273">
        <f t="shared" si="128"/>
        <v>0</v>
      </c>
    </row>
    <row r="255" spans="1:14" ht="45.75" hidden="1" customHeight="1" x14ac:dyDescent="0.25">
      <c r="A255" s="86" t="s">
        <v>210</v>
      </c>
      <c r="B255" s="21"/>
      <c r="C255" s="39"/>
      <c r="D255" s="23" t="s">
        <v>198</v>
      </c>
      <c r="E255" s="23" t="s">
        <v>26</v>
      </c>
      <c r="F255" s="111"/>
      <c r="G255" s="23" t="s">
        <v>44</v>
      </c>
      <c r="H255" s="23" t="s">
        <v>211</v>
      </c>
      <c r="I255" s="197">
        <v>40357.86</v>
      </c>
      <c r="J255" s="30"/>
      <c r="K255" s="30">
        <v>288000</v>
      </c>
      <c r="L255" s="295"/>
      <c r="M255" s="262"/>
      <c r="N255" s="262"/>
    </row>
    <row r="256" spans="1:14" ht="20.25" customHeight="1" x14ac:dyDescent="0.25">
      <c r="A256" s="346" t="s">
        <v>212</v>
      </c>
      <c r="B256" s="34"/>
      <c r="C256" s="18" t="s">
        <v>22</v>
      </c>
      <c r="D256" s="18" t="s">
        <v>198</v>
      </c>
      <c r="E256" s="18" t="s">
        <v>144</v>
      </c>
      <c r="F256" s="18"/>
      <c r="G256" s="18"/>
      <c r="H256" s="109"/>
      <c r="I256" s="222">
        <f t="shared" ref="I256:K256" si="129">I257</f>
        <v>11478179.43</v>
      </c>
      <c r="J256" s="110">
        <f t="shared" si="129"/>
        <v>0</v>
      </c>
      <c r="K256" s="110">
        <f t="shared" si="129"/>
        <v>8707075.5899999999</v>
      </c>
      <c r="L256" s="290">
        <f>L257</f>
        <v>11015</v>
      </c>
      <c r="M256" s="290">
        <f t="shared" ref="M256:N256" si="130">M257</f>
        <v>10408.799999999999</v>
      </c>
      <c r="N256" s="290">
        <f t="shared" si="130"/>
        <v>8021.4</v>
      </c>
    </row>
    <row r="257" spans="1:14" ht="31.5" customHeight="1" x14ac:dyDescent="0.25">
      <c r="A257" s="86" t="s">
        <v>200</v>
      </c>
      <c r="B257" s="86"/>
      <c r="C257" s="70"/>
      <c r="D257" s="23" t="s">
        <v>198</v>
      </c>
      <c r="E257" s="23" t="s">
        <v>144</v>
      </c>
      <c r="F257" s="23"/>
      <c r="G257" s="23"/>
      <c r="H257" s="29"/>
      <c r="I257" s="208">
        <f t="shared" ref="I257:K257" si="131">I258+I273</f>
        <v>11478179.43</v>
      </c>
      <c r="J257" s="63">
        <f t="shared" si="131"/>
        <v>0</v>
      </c>
      <c r="K257" s="63">
        <f t="shared" si="131"/>
        <v>8707075.5899999999</v>
      </c>
      <c r="L257" s="273">
        <f>L258+L273</f>
        <v>11015</v>
      </c>
      <c r="M257" s="273">
        <f>M258+M273</f>
        <v>10408.799999999999</v>
      </c>
      <c r="N257" s="273">
        <f>N258+N273</f>
        <v>8021.4</v>
      </c>
    </row>
    <row r="258" spans="1:14" ht="15" customHeight="1" x14ac:dyDescent="0.25">
      <c r="A258" s="86" t="s">
        <v>4</v>
      </c>
      <c r="B258" s="86"/>
      <c r="C258" s="70"/>
      <c r="D258" s="23" t="s">
        <v>198</v>
      </c>
      <c r="E258" s="23" t="s">
        <v>144</v>
      </c>
      <c r="F258" s="23"/>
      <c r="G258" s="23"/>
      <c r="H258" s="5">
        <v>200</v>
      </c>
      <c r="I258" s="208">
        <f t="shared" ref="I258:K258" si="132">I259+I269+I272</f>
        <v>9337113.5399999991</v>
      </c>
      <c r="J258" s="63">
        <f t="shared" si="132"/>
        <v>0</v>
      </c>
      <c r="K258" s="63">
        <f t="shared" si="132"/>
        <v>7355166.9500000002</v>
      </c>
      <c r="L258" s="273">
        <f>L259+L269+L272</f>
        <v>10165</v>
      </c>
      <c r="M258" s="273">
        <f t="shared" ref="M258:N258" si="133">M259+M269+M272</f>
        <v>9758.7999999999993</v>
      </c>
      <c r="N258" s="273">
        <f t="shared" si="133"/>
        <v>7421.4</v>
      </c>
    </row>
    <row r="259" spans="1:14" ht="18" customHeight="1" x14ac:dyDescent="0.25">
      <c r="A259" s="86" t="s">
        <v>175</v>
      </c>
      <c r="B259" s="86"/>
      <c r="C259" s="70"/>
      <c r="D259" s="23" t="s">
        <v>198</v>
      </c>
      <c r="E259" s="23" t="s">
        <v>144</v>
      </c>
      <c r="F259" s="23"/>
      <c r="G259" s="23"/>
      <c r="H259" s="5">
        <v>220</v>
      </c>
      <c r="I259" s="208">
        <f t="shared" ref="I259:K259" si="134">I264+I268+I261+I260</f>
        <v>9337113.5399999991</v>
      </c>
      <c r="J259" s="63">
        <f t="shared" si="134"/>
        <v>0</v>
      </c>
      <c r="K259" s="63">
        <f t="shared" si="134"/>
        <v>7355166.9500000002</v>
      </c>
      <c r="L259" s="273">
        <f>L260+L261+L264+L268</f>
        <v>10165</v>
      </c>
      <c r="M259" s="273">
        <f>M260+M261+M264+M268</f>
        <v>9758.7999999999993</v>
      </c>
      <c r="N259" s="273">
        <f t="shared" ref="N259" si="135">N260+N261+N264+N268</f>
        <v>7421.4</v>
      </c>
    </row>
    <row r="260" spans="1:14" ht="18" customHeight="1" x14ac:dyDescent="0.25">
      <c r="A260" s="86" t="s">
        <v>146</v>
      </c>
      <c r="B260" s="86"/>
      <c r="C260" s="70"/>
      <c r="D260" s="23" t="s">
        <v>198</v>
      </c>
      <c r="E260" s="23" t="s">
        <v>144</v>
      </c>
      <c r="F260" s="23"/>
      <c r="G260" s="23" t="s">
        <v>44</v>
      </c>
      <c r="H260" s="29">
        <v>222</v>
      </c>
      <c r="I260" s="197">
        <v>142500</v>
      </c>
      <c r="J260" s="30"/>
      <c r="K260" s="30">
        <v>169000</v>
      </c>
      <c r="L260" s="262">
        <v>1010</v>
      </c>
      <c r="M260" s="262">
        <v>1000</v>
      </c>
      <c r="N260" s="262">
        <v>1000</v>
      </c>
    </row>
    <row r="261" spans="1:14" ht="24" customHeight="1" x14ac:dyDescent="0.25">
      <c r="A261" s="28" t="s">
        <v>45</v>
      </c>
      <c r="B261" s="86"/>
      <c r="C261" s="70"/>
      <c r="D261" s="23" t="s">
        <v>198</v>
      </c>
      <c r="E261" s="23" t="s">
        <v>144</v>
      </c>
      <c r="F261" s="23"/>
      <c r="G261" s="23" t="s">
        <v>44</v>
      </c>
      <c r="H261" s="29">
        <v>223</v>
      </c>
      <c r="I261" s="209">
        <f t="shared" ref="I261:K261" si="136">I263+I262</f>
        <v>7253075.0199999996</v>
      </c>
      <c r="J261" s="64">
        <f t="shared" si="136"/>
        <v>0</v>
      </c>
      <c r="K261" s="64">
        <f t="shared" si="136"/>
        <v>5634966.9500000002</v>
      </c>
      <c r="L261" s="274">
        <f t="shared" ref="L261:N261" si="137">L263+L262</f>
        <v>7512</v>
      </c>
      <c r="M261" s="274">
        <f t="shared" si="137"/>
        <v>7887.5999999999995</v>
      </c>
      <c r="N261" s="274">
        <f t="shared" si="137"/>
        <v>5550.2</v>
      </c>
    </row>
    <row r="262" spans="1:14" ht="18.75" customHeight="1" x14ac:dyDescent="0.25">
      <c r="A262" s="86" t="s">
        <v>213</v>
      </c>
      <c r="B262" s="86"/>
      <c r="C262" s="88"/>
      <c r="D262" s="23" t="s">
        <v>198</v>
      </c>
      <c r="E262" s="23" t="s">
        <v>144</v>
      </c>
      <c r="F262" s="23"/>
      <c r="G262" s="23"/>
      <c r="H262" s="29"/>
      <c r="I262" s="197">
        <v>197790</v>
      </c>
      <c r="J262" s="30"/>
      <c r="K262" s="30">
        <v>221600</v>
      </c>
      <c r="L262" s="262">
        <v>226.9</v>
      </c>
      <c r="M262" s="262">
        <v>238.2</v>
      </c>
      <c r="N262" s="262">
        <v>250.2</v>
      </c>
    </row>
    <row r="263" spans="1:14" ht="18.75" customHeight="1" x14ac:dyDescent="0.25">
      <c r="A263" s="86" t="s">
        <v>48</v>
      </c>
      <c r="B263" s="86"/>
      <c r="C263" s="88"/>
      <c r="D263" s="23" t="s">
        <v>198</v>
      </c>
      <c r="E263" s="23" t="s">
        <v>144</v>
      </c>
      <c r="F263" s="23"/>
      <c r="G263" s="23" t="s">
        <v>47</v>
      </c>
      <c r="H263" s="29"/>
      <c r="I263" s="197">
        <v>7055285.0199999996</v>
      </c>
      <c r="J263" s="30"/>
      <c r="K263" s="30">
        <f>1602866.95+3810500</f>
        <v>5413366.9500000002</v>
      </c>
      <c r="L263" s="262">
        <v>7285.1</v>
      </c>
      <c r="M263" s="262">
        <v>7649.4</v>
      </c>
      <c r="N263" s="262">
        <v>5300</v>
      </c>
    </row>
    <row r="264" spans="1:14" ht="18.75" customHeight="1" x14ac:dyDescent="0.25">
      <c r="A264" s="86" t="s">
        <v>53</v>
      </c>
      <c r="B264" s="86"/>
      <c r="C264" s="70"/>
      <c r="D264" s="23" t="s">
        <v>198</v>
      </c>
      <c r="E264" s="23" t="s">
        <v>144</v>
      </c>
      <c r="F264" s="23"/>
      <c r="G264" s="23" t="s">
        <v>44</v>
      </c>
      <c r="H264" s="29">
        <v>225</v>
      </c>
      <c r="I264" s="209">
        <f t="shared" ref="I264:K264" si="138">I265+I266+I267</f>
        <v>690235.97</v>
      </c>
      <c r="J264" s="64">
        <f t="shared" si="138"/>
        <v>0</v>
      </c>
      <c r="K264" s="64">
        <f t="shared" si="138"/>
        <v>783900</v>
      </c>
      <c r="L264" s="274">
        <f>L266+L267+L265</f>
        <v>859.1</v>
      </c>
      <c r="M264" s="274">
        <f t="shared" ref="M264:N264" si="139">M266+M267+M265</f>
        <v>71.2</v>
      </c>
      <c r="N264" s="274">
        <f t="shared" si="139"/>
        <v>71.2</v>
      </c>
    </row>
    <row r="265" spans="1:14" ht="18" customHeight="1" x14ac:dyDescent="0.25">
      <c r="A265" s="86" t="s">
        <v>56</v>
      </c>
      <c r="B265" s="86"/>
      <c r="C265" s="88"/>
      <c r="D265" s="23" t="s">
        <v>198</v>
      </c>
      <c r="E265" s="23" t="s">
        <v>144</v>
      </c>
      <c r="F265" s="23"/>
      <c r="G265" s="23"/>
      <c r="H265" s="29"/>
      <c r="I265" s="197">
        <f>66330+65000</f>
        <v>131330</v>
      </c>
      <c r="J265" s="30"/>
      <c r="K265" s="30">
        <v>65000</v>
      </c>
      <c r="L265" s="262">
        <v>71.2</v>
      </c>
      <c r="M265" s="262">
        <v>71.2</v>
      </c>
      <c r="N265" s="262">
        <v>71.2</v>
      </c>
    </row>
    <row r="266" spans="1:14" ht="30" hidden="1" customHeight="1" x14ac:dyDescent="0.25">
      <c r="A266" s="86" t="s">
        <v>214</v>
      </c>
      <c r="B266" s="86"/>
      <c r="C266" s="88"/>
      <c r="D266" s="23" t="s">
        <v>198</v>
      </c>
      <c r="E266" s="23" t="s">
        <v>144</v>
      </c>
      <c r="F266" s="23"/>
      <c r="G266" s="23"/>
      <c r="H266" s="29"/>
      <c r="I266" s="197">
        <v>392005.91</v>
      </c>
      <c r="J266" s="30"/>
      <c r="K266" s="30"/>
      <c r="L266" s="262"/>
      <c r="M266" s="262"/>
      <c r="N266" s="262"/>
    </row>
    <row r="267" spans="1:14" ht="18.75" customHeight="1" x14ac:dyDescent="0.25">
      <c r="A267" s="86" t="s">
        <v>59</v>
      </c>
      <c r="B267" s="86"/>
      <c r="C267" s="88"/>
      <c r="D267" s="23" t="s">
        <v>198</v>
      </c>
      <c r="E267" s="23" t="s">
        <v>144</v>
      </c>
      <c r="F267" s="23"/>
      <c r="G267" s="23"/>
      <c r="H267" s="29"/>
      <c r="I267" s="197">
        <v>166900.06</v>
      </c>
      <c r="J267" s="30"/>
      <c r="K267" s="30">
        <v>718900</v>
      </c>
      <c r="L267" s="295">
        <v>787.9</v>
      </c>
      <c r="M267" s="262"/>
      <c r="N267" s="262"/>
    </row>
    <row r="268" spans="1:14" ht="18" customHeight="1" x14ac:dyDescent="0.25">
      <c r="A268" s="86" t="s">
        <v>60</v>
      </c>
      <c r="B268" s="86"/>
      <c r="C268" s="88"/>
      <c r="D268" s="23" t="s">
        <v>198</v>
      </c>
      <c r="E268" s="23" t="s">
        <v>144</v>
      </c>
      <c r="F268" s="23"/>
      <c r="G268" s="23" t="s">
        <v>44</v>
      </c>
      <c r="H268" s="29">
        <v>226</v>
      </c>
      <c r="I268" s="197">
        <v>1251302.55</v>
      </c>
      <c r="J268" s="30"/>
      <c r="K268" s="30">
        <v>767300</v>
      </c>
      <c r="L268" s="295">
        <v>783.9</v>
      </c>
      <c r="M268" s="262">
        <v>800</v>
      </c>
      <c r="N268" s="262">
        <v>800</v>
      </c>
    </row>
    <row r="269" spans="1:14" ht="24" hidden="1" customHeight="1" x14ac:dyDescent="0.25">
      <c r="A269" s="86" t="s">
        <v>169</v>
      </c>
      <c r="B269" s="86"/>
      <c r="C269" s="70"/>
      <c r="D269" s="23" t="s">
        <v>198</v>
      </c>
      <c r="E269" s="23" t="s">
        <v>144</v>
      </c>
      <c r="F269" s="23"/>
      <c r="G269" s="23"/>
      <c r="H269" s="29">
        <v>240</v>
      </c>
      <c r="I269" s="209">
        <f t="shared" ref="I269:K269" si="140">I270+I271</f>
        <v>0</v>
      </c>
      <c r="J269" s="64">
        <f t="shared" si="140"/>
        <v>0</v>
      </c>
      <c r="K269" s="64">
        <f t="shared" si="140"/>
        <v>0</v>
      </c>
      <c r="L269" s="274">
        <f t="shared" ref="L269:N269" si="141">L270+L271</f>
        <v>0</v>
      </c>
      <c r="M269" s="274">
        <f t="shared" si="141"/>
        <v>0</v>
      </c>
      <c r="N269" s="274">
        <f t="shared" si="141"/>
        <v>0</v>
      </c>
    </row>
    <row r="270" spans="1:14" ht="31.5" hidden="1" customHeight="1" x14ac:dyDescent="0.25">
      <c r="A270" s="86" t="s">
        <v>181</v>
      </c>
      <c r="B270" s="86"/>
      <c r="C270" s="70"/>
      <c r="D270" s="23" t="s">
        <v>198</v>
      </c>
      <c r="E270" s="23" t="s">
        <v>144</v>
      </c>
      <c r="F270" s="23"/>
      <c r="G270" s="23"/>
      <c r="H270" s="29">
        <v>241</v>
      </c>
      <c r="I270" s="204"/>
      <c r="J270" s="46"/>
      <c r="K270" s="46"/>
      <c r="L270" s="269"/>
      <c r="M270" s="269"/>
      <c r="N270" s="269"/>
    </row>
    <row r="271" spans="1:14" ht="48.75" hidden="1" customHeight="1" x14ac:dyDescent="0.25">
      <c r="A271" s="86" t="s">
        <v>170</v>
      </c>
      <c r="B271" s="86"/>
      <c r="C271" s="70"/>
      <c r="D271" s="23" t="s">
        <v>198</v>
      </c>
      <c r="E271" s="23" t="s">
        <v>144</v>
      </c>
      <c r="F271" s="23"/>
      <c r="G271" s="23"/>
      <c r="H271" s="29">
        <v>244</v>
      </c>
      <c r="I271" s="217"/>
      <c r="J271" s="87"/>
      <c r="K271" s="87"/>
      <c r="L271" s="287"/>
      <c r="M271" s="287"/>
      <c r="N271" s="287"/>
    </row>
    <row r="272" spans="1:14" ht="18" hidden="1" customHeight="1" x14ac:dyDescent="0.25">
      <c r="A272" s="86" t="s">
        <v>79</v>
      </c>
      <c r="B272" s="86"/>
      <c r="C272" s="70"/>
      <c r="D272" s="23" t="s">
        <v>198</v>
      </c>
      <c r="E272" s="23" t="s">
        <v>144</v>
      </c>
      <c r="F272" s="23"/>
      <c r="G272" s="23"/>
      <c r="H272" s="29">
        <v>290</v>
      </c>
      <c r="I272" s="217"/>
      <c r="J272" s="87"/>
      <c r="K272" s="87"/>
      <c r="L272" s="287"/>
      <c r="M272" s="287"/>
      <c r="N272" s="287"/>
    </row>
    <row r="273" spans="1:14" ht="32.25" customHeight="1" x14ac:dyDescent="0.25">
      <c r="A273" s="86" t="s">
        <v>203</v>
      </c>
      <c r="B273" s="86"/>
      <c r="C273" s="70"/>
      <c r="D273" s="23" t="s">
        <v>198</v>
      </c>
      <c r="E273" s="23" t="s">
        <v>144</v>
      </c>
      <c r="F273" s="23"/>
      <c r="G273" s="23"/>
      <c r="H273" s="5">
        <v>300</v>
      </c>
      <c r="I273" s="208">
        <f t="shared" ref="I273:K273" si="142">I274+I275</f>
        <v>2141065.89</v>
      </c>
      <c r="J273" s="63">
        <f t="shared" si="142"/>
        <v>0</v>
      </c>
      <c r="K273" s="63">
        <f t="shared" si="142"/>
        <v>1351908.64</v>
      </c>
      <c r="L273" s="273">
        <f t="shared" ref="L273:N273" si="143">L274+L275</f>
        <v>850</v>
      </c>
      <c r="M273" s="273">
        <f t="shared" si="143"/>
        <v>650</v>
      </c>
      <c r="N273" s="273">
        <f t="shared" si="143"/>
        <v>600</v>
      </c>
    </row>
    <row r="274" spans="1:14" ht="0.75" customHeight="1" x14ac:dyDescent="0.25">
      <c r="A274" s="86" t="s">
        <v>89</v>
      </c>
      <c r="B274" s="86"/>
      <c r="C274" s="70"/>
      <c r="D274" s="23" t="s">
        <v>198</v>
      </c>
      <c r="E274" s="23" t="s">
        <v>144</v>
      </c>
      <c r="F274" s="51"/>
      <c r="G274" s="23" t="s">
        <v>44</v>
      </c>
      <c r="H274" s="29">
        <v>310</v>
      </c>
      <c r="I274" s="197">
        <v>1227179.6000000001</v>
      </c>
      <c r="J274" s="30"/>
      <c r="K274" s="30">
        <v>1193630.6399999999</v>
      </c>
      <c r="L274" s="262"/>
      <c r="M274" s="262"/>
      <c r="N274" s="262"/>
    </row>
    <row r="275" spans="1:14" ht="33.75" customHeight="1" x14ac:dyDescent="0.25">
      <c r="A275" s="28" t="s">
        <v>92</v>
      </c>
      <c r="B275" s="86"/>
      <c r="C275" s="70"/>
      <c r="D275" s="23" t="s">
        <v>198</v>
      </c>
      <c r="E275" s="23" t="s">
        <v>144</v>
      </c>
      <c r="F275" s="23"/>
      <c r="G275" s="23"/>
      <c r="H275" s="29">
        <v>340</v>
      </c>
      <c r="I275" s="209">
        <f t="shared" ref="I275:K275" si="144">I276+I277+I278</f>
        <v>913886.29</v>
      </c>
      <c r="J275" s="64">
        <f t="shared" si="144"/>
        <v>0</v>
      </c>
      <c r="K275" s="64">
        <f t="shared" si="144"/>
        <v>158278</v>
      </c>
      <c r="L275" s="274">
        <f t="shared" ref="L275:N275" si="145">L276+L277+L278</f>
        <v>850</v>
      </c>
      <c r="M275" s="274">
        <f t="shared" si="145"/>
        <v>650</v>
      </c>
      <c r="N275" s="274">
        <f t="shared" si="145"/>
        <v>600</v>
      </c>
    </row>
    <row r="276" spans="1:14" ht="19.5" customHeight="1" x14ac:dyDescent="0.25">
      <c r="A276" s="52" t="s">
        <v>93</v>
      </c>
      <c r="B276" s="86"/>
      <c r="C276" s="70" t="s">
        <v>22</v>
      </c>
      <c r="D276" s="23" t="s">
        <v>198</v>
      </c>
      <c r="E276" s="23" t="s">
        <v>144</v>
      </c>
      <c r="F276" s="23"/>
      <c r="G276" s="23" t="s">
        <v>44</v>
      </c>
      <c r="H276" s="29">
        <v>343</v>
      </c>
      <c r="I276" s="197"/>
      <c r="J276" s="30"/>
      <c r="K276" s="30"/>
      <c r="L276" s="295">
        <v>150</v>
      </c>
      <c r="M276" s="262">
        <v>150</v>
      </c>
      <c r="N276" s="262">
        <v>150</v>
      </c>
    </row>
    <row r="277" spans="1:14" ht="36.75" hidden="1" customHeight="1" x14ac:dyDescent="0.25">
      <c r="A277" s="52" t="s">
        <v>94</v>
      </c>
      <c r="B277" s="86"/>
      <c r="C277" s="70" t="s">
        <v>22</v>
      </c>
      <c r="D277" s="23" t="s">
        <v>198</v>
      </c>
      <c r="E277" s="23" t="s">
        <v>144</v>
      </c>
      <c r="F277" s="23"/>
      <c r="G277" s="23" t="s">
        <v>44</v>
      </c>
      <c r="H277" s="29">
        <v>344</v>
      </c>
      <c r="I277" s="197"/>
      <c r="J277" s="30"/>
      <c r="K277" s="30"/>
      <c r="L277" s="262"/>
      <c r="M277" s="262"/>
      <c r="N277" s="262"/>
    </row>
    <row r="278" spans="1:14" ht="35.25" customHeight="1" x14ac:dyDescent="0.25">
      <c r="A278" s="56" t="s">
        <v>96</v>
      </c>
      <c r="B278" s="86"/>
      <c r="C278" s="70" t="s">
        <v>22</v>
      </c>
      <c r="D278" s="23" t="s">
        <v>198</v>
      </c>
      <c r="E278" s="23" t="s">
        <v>144</v>
      </c>
      <c r="F278" s="23"/>
      <c r="G278" s="23" t="s">
        <v>44</v>
      </c>
      <c r="H278" s="29">
        <v>346</v>
      </c>
      <c r="I278" s="197">
        <v>913886.29</v>
      </c>
      <c r="J278" s="30"/>
      <c r="K278" s="30">
        <v>158278</v>
      </c>
      <c r="L278" s="262">
        <v>700</v>
      </c>
      <c r="M278" s="262">
        <v>500</v>
      </c>
      <c r="N278" s="262">
        <v>450</v>
      </c>
    </row>
    <row r="279" spans="1:14" s="37" customFormat="1" ht="24.75" hidden="1" customHeight="1" x14ac:dyDescent="0.2">
      <c r="A279" s="125" t="s">
        <v>215</v>
      </c>
      <c r="B279" s="125"/>
      <c r="C279" s="71"/>
      <c r="D279" s="18" t="s">
        <v>198</v>
      </c>
      <c r="E279" s="18" t="s">
        <v>198</v>
      </c>
      <c r="F279" s="18"/>
      <c r="G279" s="18"/>
      <c r="H279" s="91"/>
      <c r="I279" s="227">
        <f t="shared" ref="I279:K279" si="146">I280</f>
        <v>0</v>
      </c>
      <c r="J279" s="126">
        <f t="shared" si="146"/>
        <v>0</v>
      </c>
      <c r="K279" s="126">
        <f t="shared" si="146"/>
        <v>180552.99</v>
      </c>
      <c r="L279" s="296">
        <f>L280</f>
        <v>0</v>
      </c>
      <c r="M279" s="296">
        <f t="shared" ref="L279:N283" si="147">M280</f>
        <v>0</v>
      </c>
      <c r="N279" s="296">
        <f t="shared" si="147"/>
        <v>0</v>
      </c>
    </row>
    <row r="280" spans="1:14" ht="34.5" hidden="1" customHeight="1" x14ac:dyDescent="0.25">
      <c r="A280" s="86" t="s">
        <v>200</v>
      </c>
      <c r="B280" s="86"/>
      <c r="C280" s="70" t="s">
        <v>22</v>
      </c>
      <c r="D280" s="23" t="s">
        <v>198</v>
      </c>
      <c r="E280" s="23" t="s">
        <v>198</v>
      </c>
      <c r="F280" s="23"/>
      <c r="G280" s="23"/>
      <c r="H280" s="29"/>
      <c r="I280" s="214">
        <f t="shared" ref="I280:K280" si="148">I283+I281</f>
        <v>0</v>
      </c>
      <c r="J280" s="81">
        <f t="shared" si="148"/>
        <v>0</v>
      </c>
      <c r="K280" s="81">
        <f t="shared" si="148"/>
        <v>180552.99</v>
      </c>
      <c r="L280" s="282">
        <f t="shared" ref="L280:N280" si="149">L283+L281</f>
        <v>0</v>
      </c>
      <c r="M280" s="282">
        <f t="shared" si="149"/>
        <v>0</v>
      </c>
      <c r="N280" s="282">
        <f t="shared" si="149"/>
        <v>0</v>
      </c>
    </row>
    <row r="281" spans="1:14" ht="18.75" hidden="1" customHeight="1" x14ac:dyDescent="0.25">
      <c r="A281" s="86" t="s">
        <v>4</v>
      </c>
      <c r="B281" s="86"/>
      <c r="C281" s="70"/>
      <c r="D281" s="23" t="s">
        <v>198</v>
      </c>
      <c r="E281" s="23" t="s">
        <v>198</v>
      </c>
      <c r="F281" s="23"/>
      <c r="G281" s="23"/>
      <c r="H281" s="29">
        <v>200</v>
      </c>
      <c r="I281" s="214">
        <f t="shared" ref="I281:K281" si="150">I282</f>
        <v>0</v>
      </c>
      <c r="J281" s="81">
        <f t="shared" si="150"/>
        <v>0</v>
      </c>
      <c r="K281" s="81">
        <f t="shared" si="150"/>
        <v>180552.99</v>
      </c>
      <c r="L281" s="282">
        <f t="shared" ref="I281:N283" si="151">L282</f>
        <v>0</v>
      </c>
      <c r="M281" s="282">
        <f t="shared" si="151"/>
        <v>0</v>
      </c>
      <c r="N281" s="282">
        <f t="shared" si="151"/>
        <v>0</v>
      </c>
    </row>
    <row r="282" spans="1:14" ht="41.25" hidden="1" customHeight="1" x14ac:dyDescent="0.25">
      <c r="A282" s="86" t="s">
        <v>216</v>
      </c>
      <c r="B282" s="86"/>
      <c r="C282" s="70"/>
      <c r="D282" s="23" t="s">
        <v>198</v>
      </c>
      <c r="E282" s="23" t="s">
        <v>198</v>
      </c>
      <c r="F282" s="23"/>
      <c r="G282" s="23" t="s">
        <v>189</v>
      </c>
      <c r="H282" s="29">
        <v>226</v>
      </c>
      <c r="I282" s="216"/>
      <c r="J282" s="85"/>
      <c r="K282" s="85">
        <v>180552.99</v>
      </c>
      <c r="L282" s="285"/>
      <c r="M282" s="285"/>
      <c r="N282" s="285"/>
    </row>
    <row r="283" spans="1:14" ht="27.75" hidden="1" customHeight="1" x14ac:dyDescent="0.25">
      <c r="A283" s="86" t="s">
        <v>203</v>
      </c>
      <c r="B283" s="86"/>
      <c r="C283" s="70" t="s">
        <v>22</v>
      </c>
      <c r="D283" s="23" t="s">
        <v>198</v>
      </c>
      <c r="E283" s="23" t="s">
        <v>198</v>
      </c>
      <c r="F283" s="23" t="s">
        <v>217</v>
      </c>
      <c r="G283" s="23"/>
      <c r="H283" s="29">
        <v>300</v>
      </c>
      <c r="I283" s="214">
        <f t="shared" si="151"/>
        <v>0</v>
      </c>
      <c r="J283" s="81">
        <f t="shared" si="151"/>
        <v>0</v>
      </c>
      <c r="K283" s="81">
        <f t="shared" si="151"/>
        <v>0</v>
      </c>
      <c r="L283" s="282">
        <f t="shared" si="147"/>
        <v>0</v>
      </c>
      <c r="M283" s="282">
        <f t="shared" si="147"/>
        <v>0</v>
      </c>
      <c r="N283" s="282">
        <f t="shared" si="147"/>
        <v>0</v>
      </c>
    </row>
    <row r="284" spans="1:14" ht="18.75" hidden="1" customHeight="1" x14ac:dyDescent="0.25">
      <c r="A284" s="86" t="s">
        <v>89</v>
      </c>
      <c r="B284" s="86"/>
      <c r="C284" s="70" t="s">
        <v>22</v>
      </c>
      <c r="D284" s="23" t="s">
        <v>198</v>
      </c>
      <c r="E284" s="23" t="s">
        <v>198</v>
      </c>
      <c r="F284" s="23" t="s">
        <v>217</v>
      </c>
      <c r="G284" s="23" t="s">
        <v>189</v>
      </c>
      <c r="H284" s="29">
        <v>310</v>
      </c>
      <c r="I284" s="197"/>
      <c r="J284" s="97"/>
      <c r="K284" s="97"/>
      <c r="L284" s="288"/>
      <c r="M284" s="288"/>
      <c r="N284" s="288"/>
    </row>
    <row r="285" spans="1:14" ht="18.75" customHeight="1" x14ac:dyDescent="0.25">
      <c r="A285" s="347" t="s">
        <v>218</v>
      </c>
      <c r="B285" s="105"/>
      <c r="C285" s="74" t="s">
        <v>22</v>
      </c>
      <c r="D285" s="75" t="s">
        <v>107</v>
      </c>
      <c r="E285" s="75"/>
      <c r="F285" s="75"/>
      <c r="G285" s="75"/>
      <c r="H285" s="106"/>
      <c r="I285" s="211">
        <f t="shared" ref="I285:N288" si="152">I286</f>
        <v>102300</v>
      </c>
      <c r="J285" s="77">
        <f t="shared" si="152"/>
        <v>0</v>
      </c>
      <c r="K285" s="77">
        <f t="shared" si="152"/>
        <v>109000</v>
      </c>
      <c r="L285" s="278">
        <f t="shared" si="152"/>
        <v>109</v>
      </c>
      <c r="M285" s="278">
        <f t="shared" si="152"/>
        <v>0</v>
      </c>
      <c r="N285" s="278">
        <f t="shared" si="152"/>
        <v>0</v>
      </c>
    </row>
    <row r="286" spans="1:14" ht="25.5" customHeight="1" x14ac:dyDescent="0.25">
      <c r="A286" s="82" t="s">
        <v>219</v>
      </c>
      <c r="B286" s="127"/>
      <c r="C286" s="74" t="s">
        <v>22</v>
      </c>
      <c r="D286" s="75" t="s">
        <v>107</v>
      </c>
      <c r="E286" s="75" t="s">
        <v>107</v>
      </c>
      <c r="F286" s="75"/>
      <c r="G286" s="75"/>
      <c r="H286" s="102"/>
      <c r="I286" s="215">
        <f t="shared" si="152"/>
        <v>102300</v>
      </c>
      <c r="J286" s="84">
        <f t="shared" si="152"/>
        <v>0</v>
      </c>
      <c r="K286" s="84">
        <f t="shared" si="152"/>
        <v>109000</v>
      </c>
      <c r="L286" s="284">
        <f t="shared" si="152"/>
        <v>109</v>
      </c>
      <c r="M286" s="284">
        <f t="shared" si="152"/>
        <v>0</v>
      </c>
      <c r="N286" s="284">
        <f t="shared" si="152"/>
        <v>0</v>
      </c>
    </row>
    <row r="287" spans="1:14" ht="14.25" customHeight="1" x14ac:dyDescent="0.25">
      <c r="A287" s="129" t="s">
        <v>4</v>
      </c>
      <c r="B287" s="69"/>
      <c r="C287" s="70" t="s">
        <v>22</v>
      </c>
      <c r="D287" s="23" t="s">
        <v>107</v>
      </c>
      <c r="E287" s="23" t="s">
        <v>107</v>
      </c>
      <c r="F287" s="23"/>
      <c r="G287" s="23"/>
      <c r="H287" s="29">
        <v>200</v>
      </c>
      <c r="I287" s="214">
        <f t="shared" si="152"/>
        <v>102300</v>
      </c>
      <c r="J287" s="81">
        <f t="shared" si="152"/>
        <v>0</v>
      </c>
      <c r="K287" s="81">
        <f t="shared" si="152"/>
        <v>109000</v>
      </c>
      <c r="L287" s="282">
        <f t="shared" si="152"/>
        <v>109</v>
      </c>
      <c r="M287" s="282">
        <f t="shared" si="152"/>
        <v>0</v>
      </c>
      <c r="N287" s="282">
        <f t="shared" si="152"/>
        <v>0</v>
      </c>
    </row>
    <row r="288" spans="1:14" ht="18.75" customHeight="1" x14ac:dyDescent="0.25">
      <c r="A288" s="28" t="s">
        <v>131</v>
      </c>
      <c r="B288" s="86"/>
      <c r="C288" s="70" t="s">
        <v>22</v>
      </c>
      <c r="D288" s="23" t="s">
        <v>107</v>
      </c>
      <c r="E288" s="23" t="s">
        <v>107</v>
      </c>
      <c r="F288" s="23" t="s">
        <v>220</v>
      </c>
      <c r="G288" s="23"/>
      <c r="H288" s="29">
        <v>250</v>
      </c>
      <c r="I288" s="214">
        <f t="shared" si="152"/>
        <v>102300</v>
      </c>
      <c r="J288" s="81">
        <f t="shared" si="152"/>
        <v>0</v>
      </c>
      <c r="K288" s="81">
        <f t="shared" si="152"/>
        <v>109000</v>
      </c>
      <c r="L288" s="282">
        <f t="shared" si="152"/>
        <v>109</v>
      </c>
      <c r="M288" s="282">
        <f t="shared" si="152"/>
        <v>0</v>
      </c>
      <c r="N288" s="282">
        <f t="shared" si="152"/>
        <v>0</v>
      </c>
    </row>
    <row r="289" spans="1:14" ht="25.5" customHeight="1" x14ac:dyDescent="0.25">
      <c r="A289" s="28" t="s">
        <v>166</v>
      </c>
      <c r="B289" s="28"/>
      <c r="C289" s="70" t="s">
        <v>22</v>
      </c>
      <c r="D289" s="23" t="s">
        <v>107</v>
      </c>
      <c r="E289" s="23" t="s">
        <v>107</v>
      </c>
      <c r="F289" s="23" t="s">
        <v>220</v>
      </c>
      <c r="G289" s="23" t="s">
        <v>167</v>
      </c>
      <c r="H289" s="29">
        <v>251</v>
      </c>
      <c r="I289" s="197">
        <v>102300</v>
      </c>
      <c r="J289" s="30"/>
      <c r="K289" s="30">
        <v>109000</v>
      </c>
      <c r="L289" s="262">
        <v>109</v>
      </c>
      <c r="M289" s="262"/>
      <c r="N289" s="262"/>
    </row>
    <row r="290" spans="1:14" ht="23.25" customHeight="1" x14ac:dyDescent="0.25">
      <c r="A290" s="347" t="s">
        <v>221</v>
      </c>
      <c r="B290" s="105"/>
      <c r="C290" s="74" t="s">
        <v>22</v>
      </c>
      <c r="D290" s="75" t="s">
        <v>180</v>
      </c>
      <c r="E290" s="75" t="s">
        <v>23</v>
      </c>
      <c r="F290" s="75"/>
      <c r="G290" s="75"/>
      <c r="H290" s="106"/>
      <c r="I290" s="228">
        <f t="shared" ref="I290:K291" si="153">I291</f>
        <v>37263533.130000003</v>
      </c>
      <c r="J290" s="128">
        <f t="shared" si="153"/>
        <v>0</v>
      </c>
      <c r="K290" s="128">
        <f>K356+K423</f>
        <v>22050100</v>
      </c>
      <c r="L290" s="297">
        <f t="shared" ref="L290:N291" si="154">L291</f>
        <v>23316.400000000001</v>
      </c>
      <c r="M290" s="297">
        <f t="shared" si="154"/>
        <v>24121.460000000003</v>
      </c>
      <c r="N290" s="297">
        <f t="shared" si="154"/>
        <v>25630.42</v>
      </c>
    </row>
    <row r="291" spans="1:14" ht="29.25" customHeight="1" x14ac:dyDescent="0.25">
      <c r="A291" s="129" t="s">
        <v>160</v>
      </c>
      <c r="B291" s="27"/>
      <c r="C291" s="70" t="s">
        <v>22</v>
      </c>
      <c r="D291" s="23" t="s">
        <v>180</v>
      </c>
      <c r="E291" s="23" t="s">
        <v>23</v>
      </c>
      <c r="F291" s="23"/>
      <c r="G291" s="23"/>
      <c r="H291" s="130"/>
      <c r="I291" s="203">
        <f t="shared" si="153"/>
        <v>37263533.130000003</v>
      </c>
      <c r="J291" s="44">
        <f t="shared" si="153"/>
        <v>0</v>
      </c>
      <c r="K291" s="44">
        <f t="shared" si="153"/>
        <v>21916300</v>
      </c>
      <c r="L291" s="268">
        <f t="shared" si="154"/>
        <v>23316.400000000001</v>
      </c>
      <c r="M291" s="268">
        <f t="shared" si="154"/>
        <v>24121.460000000003</v>
      </c>
      <c r="N291" s="268">
        <f t="shared" si="154"/>
        <v>25630.42</v>
      </c>
    </row>
    <row r="292" spans="1:14" ht="31.5" customHeight="1" x14ac:dyDescent="0.25">
      <c r="A292" s="28" t="s">
        <v>200</v>
      </c>
      <c r="B292" s="27"/>
      <c r="C292" s="70" t="s">
        <v>22</v>
      </c>
      <c r="D292" s="23" t="s">
        <v>180</v>
      </c>
      <c r="E292" s="23" t="s">
        <v>23</v>
      </c>
      <c r="F292" s="23"/>
      <c r="G292" s="23"/>
      <c r="H292" s="130"/>
      <c r="I292" s="203">
        <f>I293+I339</f>
        <v>37263533.130000003</v>
      </c>
      <c r="J292" s="44">
        <f t="shared" ref="J292:K292" si="155">J293+J339</f>
        <v>0</v>
      </c>
      <c r="K292" s="44">
        <f t="shared" si="155"/>
        <v>21916300</v>
      </c>
      <c r="L292" s="268">
        <f t="shared" ref="L292:N292" si="156">L293+L339</f>
        <v>23316.400000000001</v>
      </c>
      <c r="M292" s="268">
        <f t="shared" si="156"/>
        <v>24121.460000000003</v>
      </c>
      <c r="N292" s="268">
        <f t="shared" si="156"/>
        <v>25630.42</v>
      </c>
    </row>
    <row r="293" spans="1:14" ht="21" customHeight="1" x14ac:dyDescent="0.25">
      <c r="A293" s="129" t="s">
        <v>4</v>
      </c>
      <c r="B293" s="28"/>
      <c r="C293" s="70"/>
      <c r="D293" s="23" t="s">
        <v>180</v>
      </c>
      <c r="E293" s="23" t="s">
        <v>23</v>
      </c>
      <c r="F293" s="23"/>
      <c r="G293" s="23"/>
      <c r="H293" s="29">
        <v>200</v>
      </c>
      <c r="I293" s="203">
        <f>I294+I299+I334</f>
        <v>36472959.609999999</v>
      </c>
      <c r="J293" s="44">
        <f t="shared" ref="J293" si="157">J294+J299+J334</f>
        <v>0</v>
      </c>
      <c r="K293" s="44">
        <f>K294+K299+K334</f>
        <v>20584800</v>
      </c>
      <c r="L293" s="268">
        <f t="shared" ref="L293:N293" si="158">L294+L299+L334</f>
        <v>22350.7</v>
      </c>
      <c r="M293" s="268">
        <f t="shared" si="158"/>
        <v>23256.560000000001</v>
      </c>
      <c r="N293" s="268">
        <f t="shared" si="158"/>
        <v>24731.719999999998</v>
      </c>
    </row>
    <row r="294" spans="1:14" ht="31.5" customHeight="1" x14ac:dyDescent="0.25">
      <c r="A294" s="26" t="s">
        <v>27</v>
      </c>
      <c r="B294" s="26"/>
      <c r="C294" s="131"/>
      <c r="D294" s="23" t="s">
        <v>180</v>
      </c>
      <c r="E294" s="23" t="s">
        <v>23</v>
      </c>
      <c r="F294" s="23" t="s">
        <v>222</v>
      </c>
      <c r="G294" s="132"/>
      <c r="H294" s="27">
        <v>210</v>
      </c>
      <c r="I294" s="203">
        <f t="shared" ref="I294:K294" si="159">I295+I296+I298</f>
        <v>7163395.6100000003</v>
      </c>
      <c r="J294" s="44">
        <f t="shared" si="159"/>
        <v>0</v>
      </c>
      <c r="K294" s="44">
        <f t="shared" si="159"/>
        <v>8124900</v>
      </c>
      <c r="L294" s="268">
        <f t="shared" ref="L294:N294" si="160">L295+L296+L298</f>
        <v>11258.400000000001</v>
      </c>
      <c r="M294" s="268">
        <f t="shared" si="160"/>
        <v>12267.7</v>
      </c>
      <c r="N294" s="268">
        <f t="shared" si="160"/>
        <v>13310.5</v>
      </c>
    </row>
    <row r="295" spans="1:14" ht="18.75" customHeight="1" x14ac:dyDescent="0.25">
      <c r="A295" s="28" t="s">
        <v>29</v>
      </c>
      <c r="B295" s="28"/>
      <c r="C295" s="39"/>
      <c r="D295" s="23" t="s">
        <v>180</v>
      </c>
      <c r="E295" s="23" t="s">
        <v>23</v>
      </c>
      <c r="F295" s="23" t="s">
        <v>222</v>
      </c>
      <c r="G295" s="23" t="s">
        <v>123</v>
      </c>
      <c r="H295" s="29">
        <v>211</v>
      </c>
      <c r="I295" s="203">
        <f t="shared" ref="I295:K295" si="161">I361+I428</f>
        <v>5518397.1600000001</v>
      </c>
      <c r="J295" s="44">
        <f t="shared" si="161"/>
        <v>0</v>
      </c>
      <c r="K295" s="44">
        <f t="shared" si="161"/>
        <v>6235000</v>
      </c>
      <c r="L295" s="268">
        <f>L361+L428</f>
        <v>8639.7000000000007</v>
      </c>
      <c r="M295" s="268">
        <f>M361+M428</f>
        <v>9417.2000000000007</v>
      </c>
      <c r="N295" s="268">
        <f>N361+N428</f>
        <v>10217.700000000001</v>
      </c>
    </row>
    <row r="296" spans="1:14" ht="18.75" customHeight="1" x14ac:dyDescent="0.25">
      <c r="A296" s="28" t="s">
        <v>32</v>
      </c>
      <c r="B296" s="28"/>
      <c r="C296" s="39"/>
      <c r="D296" s="23" t="s">
        <v>180</v>
      </c>
      <c r="E296" s="23" t="s">
        <v>23</v>
      </c>
      <c r="F296" s="23" t="s">
        <v>222</v>
      </c>
      <c r="G296" s="23"/>
      <c r="H296" s="29">
        <v>212</v>
      </c>
      <c r="I296" s="203">
        <f t="shared" ref="I296:K296" si="162">I297</f>
        <v>0</v>
      </c>
      <c r="J296" s="44">
        <f t="shared" si="162"/>
        <v>0</v>
      </c>
      <c r="K296" s="44">
        <f t="shared" si="162"/>
        <v>7000</v>
      </c>
      <c r="L296" s="268">
        <f t="shared" ref="L296:N296" si="163">L297</f>
        <v>9.5</v>
      </c>
      <c r="M296" s="268">
        <f t="shared" si="163"/>
        <v>6.5</v>
      </c>
      <c r="N296" s="268">
        <f t="shared" si="163"/>
        <v>7</v>
      </c>
    </row>
    <row r="297" spans="1:14" ht="18.75" customHeight="1" x14ac:dyDescent="0.25">
      <c r="A297" s="28" t="s">
        <v>33</v>
      </c>
      <c r="B297" s="28"/>
      <c r="C297" s="39"/>
      <c r="D297" s="23" t="s">
        <v>180</v>
      </c>
      <c r="E297" s="23" t="s">
        <v>23</v>
      </c>
      <c r="F297" s="23" t="s">
        <v>222</v>
      </c>
      <c r="G297" s="23" t="s">
        <v>223</v>
      </c>
      <c r="H297" s="29"/>
      <c r="I297" s="203">
        <f t="shared" ref="I297:K298" si="164">I363+I430</f>
        <v>0</v>
      </c>
      <c r="J297" s="44">
        <f t="shared" si="164"/>
        <v>0</v>
      </c>
      <c r="K297" s="44">
        <f t="shared" si="164"/>
        <v>7000</v>
      </c>
      <c r="L297" s="268">
        <f t="shared" ref="L297:N298" si="165">L363+L430</f>
        <v>9.5</v>
      </c>
      <c r="M297" s="268">
        <f t="shared" si="165"/>
        <v>6.5</v>
      </c>
      <c r="N297" s="268">
        <f t="shared" si="165"/>
        <v>7</v>
      </c>
    </row>
    <row r="298" spans="1:14" ht="18.75" customHeight="1" x14ac:dyDescent="0.25">
      <c r="A298" s="28" t="s">
        <v>34</v>
      </c>
      <c r="B298" s="28"/>
      <c r="C298" s="39"/>
      <c r="D298" s="23" t="s">
        <v>180</v>
      </c>
      <c r="E298" s="23" t="s">
        <v>23</v>
      </c>
      <c r="F298" s="23" t="s">
        <v>222</v>
      </c>
      <c r="G298" s="23" t="s">
        <v>123</v>
      </c>
      <c r="H298" s="29">
        <v>213</v>
      </c>
      <c r="I298" s="203">
        <f t="shared" si="164"/>
        <v>1644998.45</v>
      </c>
      <c r="J298" s="44">
        <f t="shared" si="164"/>
        <v>0</v>
      </c>
      <c r="K298" s="44">
        <f t="shared" si="164"/>
        <v>1882900</v>
      </c>
      <c r="L298" s="268">
        <f t="shared" si="165"/>
        <v>2609.1999999999998</v>
      </c>
      <c r="M298" s="268">
        <f t="shared" si="165"/>
        <v>2844</v>
      </c>
      <c r="N298" s="268">
        <f t="shared" si="165"/>
        <v>3085.8</v>
      </c>
    </row>
    <row r="299" spans="1:14" ht="18.75" customHeight="1" x14ac:dyDescent="0.25">
      <c r="A299" s="6" t="s">
        <v>40</v>
      </c>
      <c r="B299" s="6"/>
      <c r="C299" s="39"/>
      <c r="D299" s="23" t="s">
        <v>180</v>
      </c>
      <c r="E299" s="23" t="s">
        <v>23</v>
      </c>
      <c r="F299" s="23" t="s">
        <v>222</v>
      </c>
      <c r="G299" s="23"/>
      <c r="H299" s="5">
        <v>220</v>
      </c>
      <c r="I299" s="203">
        <f t="shared" ref="I299:K299" si="166">I300+I301+I302+I308+I309+I315+I331+I332+I333</f>
        <v>29281171.999999996</v>
      </c>
      <c r="J299" s="44">
        <f t="shared" si="166"/>
        <v>0</v>
      </c>
      <c r="K299" s="44">
        <f t="shared" si="166"/>
        <v>12430300</v>
      </c>
      <c r="L299" s="268">
        <f t="shared" ref="L299:N299" si="167">L300+L301+L302+L308+L309+L315+L331+L332+L333</f>
        <v>11046.6</v>
      </c>
      <c r="M299" s="268">
        <f t="shared" si="167"/>
        <v>10942.86</v>
      </c>
      <c r="N299" s="268">
        <f t="shared" si="167"/>
        <v>11375.119999999999</v>
      </c>
    </row>
    <row r="300" spans="1:14" ht="18.75" customHeight="1" x14ac:dyDescent="0.25">
      <c r="A300" s="28" t="s">
        <v>41</v>
      </c>
      <c r="B300" s="28"/>
      <c r="C300" s="39"/>
      <c r="D300" s="23" t="s">
        <v>180</v>
      </c>
      <c r="E300" s="23" t="s">
        <v>23</v>
      </c>
      <c r="F300" s="23" t="s">
        <v>222</v>
      </c>
      <c r="G300" s="23" t="s">
        <v>42</v>
      </c>
      <c r="H300" s="29">
        <v>221</v>
      </c>
      <c r="I300" s="203">
        <f t="shared" ref="I300:K300" si="168">I366+I433+I484</f>
        <v>120340.28</v>
      </c>
      <c r="J300" s="44">
        <f t="shared" si="168"/>
        <v>0</v>
      </c>
      <c r="K300" s="44">
        <f t="shared" si="168"/>
        <v>180800</v>
      </c>
      <c r="L300" s="268">
        <f>L366+L433+L484</f>
        <v>188</v>
      </c>
      <c r="M300" s="268">
        <f>M366+M433+M484</f>
        <v>196.4</v>
      </c>
      <c r="N300" s="268">
        <f>N366+N433+N484</f>
        <v>205.2</v>
      </c>
    </row>
    <row r="301" spans="1:14" ht="18.75" customHeight="1" x14ac:dyDescent="0.25">
      <c r="A301" s="28" t="s">
        <v>146</v>
      </c>
      <c r="B301" s="28"/>
      <c r="C301" s="39"/>
      <c r="D301" s="23" t="s">
        <v>180</v>
      </c>
      <c r="E301" s="23" t="s">
        <v>23</v>
      </c>
      <c r="F301" s="23" t="s">
        <v>222</v>
      </c>
      <c r="G301" s="23" t="s">
        <v>44</v>
      </c>
      <c r="H301" s="29">
        <v>222</v>
      </c>
      <c r="I301" s="203">
        <f t="shared" ref="I301:K301" si="169">I367+I434</f>
        <v>0</v>
      </c>
      <c r="J301" s="44">
        <f t="shared" si="169"/>
        <v>0</v>
      </c>
      <c r="K301" s="44">
        <f t="shared" si="169"/>
        <v>0</v>
      </c>
      <c r="L301" s="268">
        <f>L367+L434</f>
        <v>0</v>
      </c>
      <c r="M301" s="268">
        <f>M367+M434</f>
        <v>0</v>
      </c>
      <c r="N301" s="268">
        <f>N367+N434</f>
        <v>0</v>
      </c>
    </row>
    <row r="302" spans="1:14" ht="18.75" customHeight="1" x14ac:dyDescent="0.25">
      <c r="A302" s="28" t="s">
        <v>45</v>
      </c>
      <c r="B302" s="28"/>
      <c r="C302" s="39"/>
      <c r="D302" s="23" t="s">
        <v>180</v>
      </c>
      <c r="E302" s="23" t="s">
        <v>23</v>
      </c>
      <c r="F302" s="23" t="s">
        <v>222</v>
      </c>
      <c r="G302" s="23"/>
      <c r="H302" s="29">
        <v>223</v>
      </c>
      <c r="I302" s="203">
        <f t="shared" ref="I302:K302" si="170">SUM(I303:I307)</f>
        <v>1332073.19</v>
      </c>
      <c r="J302" s="44">
        <f t="shared" si="170"/>
        <v>0</v>
      </c>
      <c r="K302" s="44">
        <f t="shared" si="170"/>
        <v>1943700</v>
      </c>
      <c r="L302" s="268">
        <f t="shared" ref="L302:N302" si="171">SUM(L303:L307)</f>
        <v>1986.7</v>
      </c>
      <c r="M302" s="268">
        <f t="shared" si="171"/>
        <v>2080.36</v>
      </c>
      <c r="N302" s="268">
        <f t="shared" si="171"/>
        <v>2178.8199999999997</v>
      </c>
    </row>
    <row r="303" spans="1:14" ht="18.75" customHeight="1" x14ac:dyDescent="0.25">
      <c r="A303" s="28" t="s">
        <v>46</v>
      </c>
      <c r="B303" s="28"/>
      <c r="C303" s="39"/>
      <c r="D303" s="23" t="s">
        <v>180</v>
      </c>
      <c r="E303" s="23" t="s">
        <v>23</v>
      </c>
      <c r="F303" s="23" t="s">
        <v>222</v>
      </c>
      <c r="G303" s="23" t="s">
        <v>47</v>
      </c>
      <c r="H303" s="29"/>
      <c r="I303" s="203">
        <f t="shared" ref="I303:K304" si="172">I369+I436</f>
        <v>754916.39</v>
      </c>
      <c r="J303" s="44">
        <f t="shared" si="172"/>
        <v>0</v>
      </c>
      <c r="K303" s="44">
        <f t="shared" si="172"/>
        <v>974400</v>
      </c>
      <c r="L303" s="268">
        <f t="shared" ref="L303:N304" si="173">L369+L436</f>
        <v>974.4</v>
      </c>
      <c r="M303" s="268">
        <f t="shared" si="173"/>
        <v>1023.1</v>
      </c>
      <c r="N303" s="268">
        <f t="shared" si="173"/>
        <v>1074.3</v>
      </c>
    </row>
    <row r="304" spans="1:14" ht="31.5" customHeight="1" x14ac:dyDescent="0.25">
      <c r="A304" s="28" t="s">
        <v>48</v>
      </c>
      <c r="B304" s="28"/>
      <c r="C304" s="39"/>
      <c r="D304" s="23" t="s">
        <v>180</v>
      </c>
      <c r="E304" s="23" t="s">
        <v>23</v>
      </c>
      <c r="F304" s="23" t="s">
        <v>222</v>
      </c>
      <c r="G304" s="23" t="s">
        <v>47</v>
      </c>
      <c r="H304" s="29"/>
      <c r="I304" s="203">
        <f t="shared" si="172"/>
        <v>0</v>
      </c>
      <c r="J304" s="44">
        <f t="shared" si="172"/>
        <v>0</v>
      </c>
      <c r="K304" s="44">
        <f t="shared" si="172"/>
        <v>119400</v>
      </c>
      <c r="L304" s="268">
        <f t="shared" si="173"/>
        <v>123</v>
      </c>
      <c r="M304" s="268">
        <f t="shared" si="173"/>
        <v>128.80000000000001</v>
      </c>
      <c r="N304" s="268">
        <f t="shared" si="173"/>
        <v>135.22</v>
      </c>
    </row>
    <row r="305" spans="1:19" ht="18.75" customHeight="1" x14ac:dyDescent="0.25">
      <c r="A305" s="28" t="s">
        <v>49</v>
      </c>
      <c r="B305" s="28"/>
      <c r="C305" s="39"/>
      <c r="D305" s="23" t="s">
        <v>180</v>
      </c>
      <c r="E305" s="23" t="s">
        <v>23</v>
      </c>
      <c r="F305" s="23" t="s">
        <v>222</v>
      </c>
      <c r="G305" s="23" t="s">
        <v>44</v>
      </c>
      <c r="H305" s="29"/>
      <c r="I305" s="203">
        <f t="shared" ref="I305:K308" si="174">I371+I438</f>
        <v>0</v>
      </c>
      <c r="J305" s="44">
        <f t="shared" si="174"/>
        <v>0</v>
      </c>
      <c r="K305" s="44">
        <f t="shared" si="174"/>
        <v>4000</v>
      </c>
      <c r="L305" s="268">
        <f t="shared" ref="L305:M308" si="175">L371+L438</f>
        <v>5.5</v>
      </c>
      <c r="M305" s="268">
        <f t="shared" si="175"/>
        <v>5.76</v>
      </c>
      <c r="N305" s="268">
        <f>N438+N371</f>
        <v>6</v>
      </c>
    </row>
    <row r="306" spans="1:19" ht="35.25" customHeight="1" x14ac:dyDescent="0.25">
      <c r="A306" s="28" t="s">
        <v>51</v>
      </c>
      <c r="B306" s="28"/>
      <c r="C306" s="39"/>
      <c r="D306" s="23" t="s">
        <v>180</v>
      </c>
      <c r="E306" s="23" t="s">
        <v>23</v>
      </c>
      <c r="F306" s="23" t="s">
        <v>222</v>
      </c>
      <c r="G306" s="23" t="s">
        <v>44</v>
      </c>
      <c r="H306" s="29"/>
      <c r="I306" s="203">
        <f t="shared" si="174"/>
        <v>577156.80000000005</v>
      </c>
      <c r="J306" s="44">
        <f t="shared" si="174"/>
        <v>0</v>
      </c>
      <c r="K306" s="44">
        <f t="shared" si="174"/>
        <v>845900</v>
      </c>
      <c r="L306" s="268">
        <f t="shared" si="175"/>
        <v>876.8</v>
      </c>
      <c r="M306" s="268">
        <f t="shared" si="175"/>
        <v>915.3</v>
      </c>
      <c r="N306" s="268">
        <f>N372+N439</f>
        <v>955.6</v>
      </c>
    </row>
    <row r="307" spans="1:19" ht="25.5" customHeight="1" x14ac:dyDescent="0.25">
      <c r="A307" s="28" t="s">
        <v>50</v>
      </c>
      <c r="B307" s="28"/>
      <c r="C307" s="39"/>
      <c r="D307" s="23" t="s">
        <v>180</v>
      </c>
      <c r="E307" s="23" t="s">
        <v>23</v>
      </c>
      <c r="F307" s="23" t="s">
        <v>222</v>
      </c>
      <c r="G307" s="23"/>
      <c r="H307" s="29"/>
      <c r="I307" s="203">
        <f t="shared" si="174"/>
        <v>0</v>
      </c>
      <c r="J307" s="44">
        <f t="shared" si="174"/>
        <v>0</v>
      </c>
      <c r="K307" s="44">
        <f t="shared" si="174"/>
        <v>0</v>
      </c>
      <c r="L307" s="268">
        <f t="shared" si="175"/>
        <v>7</v>
      </c>
      <c r="M307" s="268">
        <f t="shared" si="175"/>
        <v>7.4</v>
      </c>
      <c r="N307" s="268">
        <f>N373+N440</f>
        <v>7.7</v>
      </c>
    </row>
    <row r="308" spans="1:19" ht="31.5" hidden="1" customHeight="1" x14ac:dyDescent="0.25">
      <c r="A308" s="47" t="s">
        <v>224</v>
      </c>
      <c r="B308" s="28"/>
      <c r="C308" s="39"/>
      <c r="D308" s="23" t="s">
        <v>180</v>
      </c>
      <c r="E308" s="23" t="s">
        <v>23</v>
      </c>
      <c r="F308" s="23" t="s">
        <v>222</v>
      </c>
      <c r="G308" s="23"/>
      <c r="H308" s="29">
        <v>224</v>
      </c>
      <c r="I308" s="203">
        <f t="shared" si="174"/>
        <v>0</v>
      </c>
      <c r="J308" s="44">
        <f t="shared" si="174"/>
        <v>0</v>
      </c>
      <c r="K308" s="44">
        <f t="shared" si="174"/>
        <v>0</v>
      </c>
      <c r="L308" s="268">
        <f t="shared" si="175"/>
        <v>0</v>
      </c>
      <c r="M308" s="268">
        <f t="shared" si="175"/>
        <v>0</v>
      </c>
      <c r="N308" s="268">
        <f>N374+N441</f>
        <v>0</v>
      </c>
    </row>
    <row r="309" spans="1:19" ht="18.75" customHeight="1" x14ac:dyDescent="0.25">
      <c r="A309" s="28" t="s">
        <v>53</v>
      </c>
      <c r="B309" s="28"/>
      <c r="C309" s="39"/>
      <c r="D309" s="23" t="s">
        <v>180</v>
      </c>
      <c r="E309" s="23" t="s">
        <v>23</v>
      </c>
      <c r="F309" s="23" t="s">
        <v>222</v>
      </c>
      <c r="G309" s="23"/>
      <c r="H309" s="29">
        <v>225</v>
      </c>
      <c r="I309" s="203">
        <f t="shared" ref="I309:K309" si="176">SUM(I310:I314)</f>
        <v>23700663.899999999</v>
      </c>
      <c r="J309" s="44">
        <f t="shared" si="176"/>
        <v>0</v>
      </c>
      <c r="K309" s="44">
        <f t="shared" si="176"/>
        <v>1817900</v>
      </c>
      <c r="L309" s="268">
        <f t="shared" ref="L309:N309" si="177">SUM(L310:L314)</f>
        <v>3203.6000000000004</v>
      </c>
      <c r="M309" s="268">
        <f t="shared" si="177"/>
        <v>3331.7</v>
      </c>
      <c r="N309" s="268">
        <f t="shared" si="177"/>
        <v>3464.9</v>
      </c>
    </row>
    <row r="310" spans="1:19" ht="18.75" customHeight="1" x14ac:dyDescent="0.25">
      <c r="A310" s="28" t="s">
        <v>225</v>
      </c>
      <c r="B310" s="28"/>
      <c r="C310" s="39"/>
      <c r="D310" s="23" t="s">
        <v>180</v>
      </c>
      <c r="E310" s="23" t="s">
        <v>23</v>
      </c>
      <c r="F310" s="23" t="s">
        <v>222</v>
      </c>
      <c r="G310" s="23"/>
      <c r="H310" s="29"/>
      <c r="I310" s="203">
        <f>I376+I443</f>
        <v>1297405.24</v>
      </c>
      <c r="J310" s="44">
        <f t="shared" ref="J310:K310" si="178">J376+J443</f>
        <v>0</v>
      </c>
      <c r="K310" s="44">
        <f t="shared" si="178"/>
        <v>3700</v>
      </c>
      <c r="L310" s="268">
        <f t="shared" ref="L310:N313" si="179">L377+L443</f>
        <v>3.8</v>
      </c>
      <c r="M310" s="268">
        <f t="shared" si="179"/>
        <v>3.9</v>
      </c>
      <c r="N310" s="268">
        <f t="shared" si="179"/>
        <v>4.0999999999999996</v>
      </c>
    </row>
    <row r="311" spans="1:19" ht="18.75" customHeight="1" x14ac:dyDescent="0.25">
      <c r="A311" s="45" t="s">
        <v>319</v>
      </c>
      <c r="B311" s="28"/>
      <c r="C311" s="39"/>
      <c r="D311" s="23" t="s">
        <v>180</v>
      </c>
      <c r="E311" s="23" t="s">
        <v>23</v>
      </c>
      <c r="F311" s="23" t="s">
        <v>222</v>
      </c>
      <c r="G311" s="23" t="s">
        <v>58</v>
      </c>
      <c r="H311" s="29"/>
      <c r="I311" s="203">
        <v>22403258.66</v>
      </c>
      <c r="J311" s="44">
        <f t="shared" ref="I311:K313" si="180">J378+J444</f>
        <v>0</v>
      </c>
      <c r="K311" s="44">
        <f t="shared" si="180"/>
        <v>893500</v>
      </c>
      <c r="L311" s="268">
        <f t="shared" si="179"/>
        <v>3125.8</v>
      </c>
      <c r="M311" s="268">
        <f t="shared" si="179"/>
        <v>3250.7999999999997</v>
      </c>
      <c r="N311" s="268">
        <f t="shared" si="179"/>
        <v>3380.8</v>
      </c>
    </row>
    <row r="312" spans="1:19" ht="18.75" customHeight="1" x14ac:dyDescent="0.25">
      <c r="A312" s="28" t="s">
        <v>56</v>
      </c>
      <c r="B312" s="28"/>
      <c r="C312" s="39"/>
      <c r="D312" s="23" t="s">
        <v>180</v>
      </c>
      <c r="E312" s="23" t="s">
        <v>23</v>
      </c>
      <c r="F312" s="23" t="s">
        <v>222</v>
      </c>
      <c r="G312" s="23" t="s">
        <v>44</v>
      </c>
      <c r="H312" s="29"/>
      <c r="I312" s="203">
        <f t="shared" si="180"/>
        <v>0</v>
      </c>
      <c r="J312" s="44">
        <f t="shared" si="180"/>
        <v>0</v>
      </c>
      <c r="K312" s="44">
        <f t="shared" si="180"/>
        <v>30000</v>
      </c>
      <c r="L312" s="268">
        <f t="shared" si="179"/>
        <v>70</v>
      </c>
      <c r="M312" s="268">
        <f t="shared" si="179"/>
        <v>72.8</v>
      </c>
      <c r="N312" s="268">
        <f t="shared" si="179"/>
        <v>75.7</v>
      </c>
    </row>
    <row r="313" spans="1:19" ht="18.75" customHeight="1" x14ac:dyDescent="0.25">
      <c r="A313" s="28" t="s">
        <v>57</v>
      </c>
      <c r="B313" s="28"/>
      <c r="C313" s="39"/>
      <c r="D313" s="23" t="s">
        <v>180</v>
      </c>
      <c r="E313" s="23" t="s">
        <v>23</v>
      </c>
      <c r="F313" s="23" t="s">
        <v>222</v>
      </c>
      <c r="G313" s="23" t="s">
        <v>44</v>
      </c>
      <c r="H313" s="29"/>
      <c r="I313" s="203">
        <f t="shared" si="180"/>
        <v>0</v>
      </c>
      <c r="J313" s="44">
        <f t="shared" si="180"/>
        <v>0</v>
      </c>
      <c r="K313" s="44">
        <f t="shared" si="180"/>
        <v>888200</v>
      </c>
      <c r="L313" s="268">
        <f t="shared" si="179"/>
        <v>0</v>
      </c>
      <c r="M313" s="268">
        <f t="shared" si="179"/>
        <v>0</v>
      </c>
      <c r="N313" s="268">
        <f t="shared" si="179"/>
        <v>0</v>
      </c>
    </row>
    <row r="314" spans="1:19" ht="18.75" customHeight="1" x14ac:dyDescent="0.25">
      <c r="A314" s="28" t="s">
        <v>59</v>
      </c>
      <c r="B314" s="28"/>
      <c r="C314" s="39"/>
      <c r="D314" s="23" t="s">
        <v>180</v>
      </c>
      <c r="E314" s="23" t="s">
        <v>23</v>
      </c>
      <c r="F314" s="23" t="s">
        <v>222</v>
      </c>
      <c r="G314" s="23" t="s">
        <v>44</v>
      </c>
      <c r="H314" s="29"/>
      <c r="I314" s="203">
        <f t="shared" ref="I314:K314" si="181">I381+I447+I486</f>
        <v>0</v>
      </c>
      <c r="J314" s="44">
        <f t="shared" si="181"/>
        <v>0</v>
      </c>
      <c r="K314" s="44">
        <f t="shared" si="181"/>
        <v>2500</v>
      </c>
      <c r="L314" s="268">
        <f>L381+L447+L486</f>
        <v>4</v>
      </c>
      <c r="M314" s="268">
        <f>M381+M447+M486</f>
        <v>4.2</v>
      </c>
      <c r="N314" s="268">
        <f>N381+N447+N486</f>
        <v>4.3</v>
      </c>
    </row>
    <row r="315" spans="1:19" ht="18.75" customHeight="1" x14ac:dyDescent="0.25">
      <c r="A315" s="28" t="s">
        <v>60</v>
      </c>
      <c r="B315" s="28"/>
      <c r="C315" s="39"/>
      <c r="D315" s="23" t="s">
        <v>180</v>
      </c>
      <c r="E315" s="23" t="s">
        <v>23</v>
      </c>
      <c r="F315" s="23" t="s">
        <v>222</v>
      </c>
      <c r="G315" s="23"/>
      <c r="H315" s="29">
        <v>226</v>
      </c>
      <c r="I315" s="203">
        <f t="shared" ref="I315:K315" si="182">SUM(I316:I330)</f>
        <v>4128094.63</v>
      </c>
      <c r="J315" s="44">
        <f t="shared" si="182"/>
        <v>0</v>
      </c>
      <c r="K315" s="44">
        <f t="shared" si="182"/>
        <v>8487900</v>
      </c>
      <c r="L315" s="268">
        <f t="shared" ref="L315:N315" si="183">SUM(L316:L330)</f>
        <v>5668.3</v>
      </c>
      <c r="M315" s="268">
        <f t="shared" si="183"/>
        <v>5334.4000000000005</v>
      </c>
      <c r="N315" s="268">
        <f t="shared" si="183"/>
        <v>5526.2</v>
      </c>
      <c r="O315" s="133"/>
      <c r="P315" s="133"/>
      <c r="Q315" s="133"/>
      <c r="R315" s="133"/>
      <c r="S315" s="133"/>
    </row>
    <row r="316" spans="1:19" ht="18.75" customHeight="1" x14ac:dyDescent="0.25">
      <c r="A316" s="28" t="s">
        <v>150</v>
      </c>
      <c r="B316" s="28"/>
      <c r="C316" s="39"/>
      <c r="D316" s="23" t="s">
        <v>180</v>
      </c>
      <c r="E316" s="23" t="s">
        <v>23</v>
      </c>
      <c r="F316" s="23" t="s">
        <v>222</v>
      </c>
      <c r="G316" s="23" t="s">
        <v>44</v>
      </c>
      <c r="H316" s="29"/>
      <c r="I316" s="203">
        <f t="shared" ref="I316:O316" si="184">I383+I449</f>
        <v>0</v>
      </c>
      <c r="J316" s="44">
        <f t="shared" si="184"/>
        <v>0</v>
      </c>
      <c r="K316" s="44">
        <f t="shared" si="184"/>
        <v>0</v>
      </c>
      <c r="L316" s="268">
        <f>L383+L449</f>
        <v>12</v>
      </c>
      <c r="M316" s="268">
        <f>M383+M449</f>
        <v>12.5</v>
      </c>
      <c r="N316" s="268">
        <f>N383+N449</f>
        <v>12.9</v>
      </c>
      <c r="O316" s="44">
        <f t="shared" si="184"/>
        <v>0</v>
      </c>
    </row>
    <row r="317" spans="1:19" ht="18.75" customHeight="1" x14ac:dyDescent="0.25">
      <c r="A317" s="28" t="s">
        <v>62</v>
      </c>
      <c r="B317" s="28"/>
      <c r="C317" s="39"/>
      <c r="D317" s="23" t="s">
        <v>180</v>
      </c>
      <c r="E317" s="23" t="s">
        <v>23</v>
      </c>
      <c r="F317" s="23" t="s">
        <v>222</v>
      </c>
      <c r="G317" s="23" t="s">
        <v>44</v>
      </c>
      <c r="H317" s="29"/>
      <c r="I317" s="203">
        <f t="shared" ref="I317:I327" si="185">I384+I450</f>
        <v>50606</v>
      </c>
      <c r="J317" s="44">
        <f>J384+J450+J385</f>
        <v>0</v>
      </c>
      <c r="K317" s="44">
        <f>K384+K450+K385</f>
        <v>74500</v>
      </c>
      <c r="L317" s="268">
        <f>L384+L450+L385</f>
        <v>69</v>
      </c>
      <c r="M317" s="268">
        <f t="shared" ref="M317:N330" si="186">M384+M450</f>
        <v>72.3</v>
      </c>
      <c r="N317" s="268">
        <f t="shared" si="186"/>
        <v>74.2</v>
      </c>
    </row>
    <row r="318" spans="1:19" ht="18.75" customHeight="1" x14ac:dyDescent="0.25">
      <c r="A318" s="28" t="s">
        <v>63</v>
      </c>
      <c r="B318" s="28"/>
      <c r="C318" s="39"/>
      <c r="D318" s="23" t="s">
        <v>180</v>
      </c>
      <c r="E318" s="23" t="s">
        <v>23</v>
      </c>
      <c r="F318" s="23" t="s">
        <v>222</v>
      </c>
      <c r="G318" s="23" t="s">
        <v>44</v>
      </c>
      <c r="H318" s="29"/>
      <c r="I318" s="203">
        <f t="shared" si="185"/>
        <v>4077488.63</v>
      </c>
      <c r="J318" s="44">
        <f>J451</f>
        <v>0</v>
      </c>
      <c r="K318" s="44">
        <f>K451</f>
        <v>30000</v>
      </c>
      <c r="L318" s="268">
        <f t="shared" ref="L318" si="187">L451</f>
        <v>0</v>
      </c>
      <c r="M318" s="268">
        <f t="shared" si="186"/>
        <v>0</v>
      </c>
      <c r="N318" s="268">
        <f t="shared" si="186"/>
        <v>0</v>
      </c>
    </row>
    <row r="319" spans="1:19" ht="18.75" customHeight="1" x14ac:dyDescent="0.25">
      <c r="A319" s="28" t="s">
        <v>64</v>
      </c>
      <c r="B319" s="28"/>
      <c r="C319" s="39"/>
      <c r="D319" s="23" t="s">
        <v>180</v>
      </c>
      <c r="E319" s="23" t="s">
        <v>23</v>
      </c>
      <c r="F319" s="23" t="s">
        <v>222</v>
      </c>
      <c r="G319" s="23" t="s">
        <v>44</v>
      </c>
      <c r="H319" s="29"/>
      <c r="I319" s="203">
        <f t="shared" si="185"/>
        <v>0</v>
      </c>
      <c r="J319" s="44">
        <f t="shared" ref="J319:K323" si="188">J386+J452</f>
        <v>0</v>
      </c>
      <c r="K319" s="44">
        <f t="shared" si="188"/>
        <v>140000</v>
      </c>
      <c r="L319" s="268">
        <f>L386+L452</f>
        <v>145.6</v>
      </c>
      <c r="M319" s="268">
        <f t="shared" si="186"/>
        <v>151.39999999999998</v>
      </c>
      <c r="N319" s="268">
        <f t="shared" si="186"/>
        <v>157.4</v>
      </c>
    </row>
    <row r="320" spans="1:19" ht="18.75" customHeight="1" x14ac:dyDescent="0.25">
      <c r="A320" s="28" t="s">
        <v>226</v>
      </c>
      <c r="B320" s="28"/>
      <c r="C320" s="39"/>
      <c r="D320" s="23" t="s">
        <v>180</v>
      </c>
      <c r="E320" s="23" t="s">
        <v>23</v>
      </c>
      <c r="F320" s="23" t="s">
        <v>222</v>
      </c>
      <c r="G320" s="23" t="s">
        <v>44</v>
      </c>
      <c r="H320" s="29"/>
      <c r="I320" s="203">
        <f t="shared" si="185"/>
        <v>0</v>
      </c>
      <c r="J320" s="44">
        <f t="shared" si="188"/>
        <v>0</v>
      </c>
      <c r="K320" s="44">
        <f t="shared" si="188"/>
        <v>1625900</v>
      </c>
      <c r="L320" s="268">
        <f>L387+L453</f>
        <v>1677.7</v>
      </c>
      <c r="M320" s="268">
        <f t="shared" si="186"/>
        <v>1401.7</v>
      </c>
      <c r="N320" s="268">
        <f t="shared" si="186"/>
        <v>1457.8</v>
      </c>
    </row>
    <row r="321" spans="1:14" ht="18.75" customHeight="1" x14ac:dyDescent="0.25">
      <c r="A321" s="28" t="s">
        <v>66</v>
      </c>
      <c r="B321" s="28"/>
      <c r="C321" s="39"/>
      <c r="D321" s="23" t="s">
        <v>180</v>
      </c>
      <c r="E321" s="23" t="s">
        <v>23</v>
      </c>
      <c r="F321" s="23" t="s">
        <v>222</v>
      </c>
      <c r="G321" s="23" t="s">
        <v>44</v>
      </c>
      <c r="H321" s="29"/>
      <c r="I321" s="203">
        <f t="shared" si="185"/>
        <v>0</v>
      </c>
      <c r="J321" s="44">
        <f t="shared" si="188"/>
        <v>0</v>
      </c>
      <c r="K321" s="44">
        <f t="shared" si="188"/>
        <v>4098900</v>
      </c>
      <c r="L321" s="268">
        <f>L388+L454</f>
        <v>3031</v>
      </c>
      <c r="M321" s="268">
        <f t="shared" si="186"/>
        <v>3152.2</v>
      </c>
      <c r="N321" s="268">
        <f t="shared" si="186"/>
        <v>3278.2</v>
      </c>
    </row>
    <row r="322" spans="1:14" ht="35.25" customHeight="1" x14ac:dyDescent="0.25">
      <c r="A322" s="28" t="s">
        <v>67</v>
      </c>
      <c r="B322" s="28"/>
      <c r="C322" s="39"/>
      <c r="D322" s="23" t="s">
        <v>180</v>
      </c>
      <c r="E322" s="23" t="s">
        <v>23</v>
      </c>
      <c r="F322" s="23" t="s">
        <v>222</v>
      </c>
      <c r="G322" s="23"/>
      <c r="H322" s="29"/>
      <c r="I322" s="203">
        <f t="shared" si="185"/>
        <v>0</v>
      </c>
      <c r="J322" s="44">
        <f t="shared" si="188"/>
        <v>0</v>
      </c>
      <c r="K322" s="44">
        <f t="shared" si="188"/>
        <v>25000</v>
      </c>
      <c r="L322" s="268">
        <f>L389+L455</f>
        <v>28</v>
      </c>
      <c r="M322" s="268">
        <f t="shared" si="186"/>
        <v>29.1</v>
      </c>
      <c r="N322" s="268">
        <f t="shared" si="186"/>
        <v>30.299999999999997</v>
      </c>
    </row>
    <row r="323" spans="1:14" ht="18.75" customHeight="1" x14ac:dyDescent="0.25">
      <c r="A323" s="28" t="s">
        <v>68</v>
      </c>
      <c r="B323" s="28"/>
      <c r="C323" s="39"/>
      <c r="D323" s="23" t="s">
        <v>180</v>
      </c>
      <c r="E323" s="23" t="s">
        <v>23</v>
      </c>
      <c r="F323" s="23" t="s">
        <v>222</v>
      </c>
      <c r="G323" s="23" t="s">
        <v>44</v>
      </c>
      <c r="H323" s="29"/>
      <c r="I323" s="203">
        <f t="shared" si="185"/>
        <v>0</v>
      </c>
      <c r="J323" s="44">
        <f t="shared" si="188"/>
        <v>0</v>
      </c>
      <c r="K323" s="44">
        <f t="shared" si="188"/>
        <v>35000</v>
      </c>
      <c r="L323" s="268">
        <f>L390+L456</f>
        <v>15</v>
      </c>
      <c r="M323" s="268">
        <f t="shared" si="186"/>
        <v>15.2</v>
      </c>
      <c r="N323" s="268">
        <f t="shared" si="186"/>
        <v>15.4</v>
      </c>
    </row>
    <row r="324" spans="1:14" ht="21" hidden="1" customHeight="1" x14ac:dyDescent="0.25">
      <c r="A324" s="28" t="s">
        <v>69</v>
      </c>
      <c r="B324" s="28"/>
      <c r="C324" s="39"/>
      <c r="D324" s="23" t="s">
        <v>180</v>
      </c>
      <c r="E324" s="23" t="s">
        <v>23</v>
      </c>
      <c r="F324" s="23" t="s">
        <v>222</v>
      </c>
      <c r="G324" s="23" t="s">
        <v>44</v>
      </c>
      <c r="H324" s="29"/>
      <c r="I324" s="203">
        <f t="shared" si="185"/>
        <v>0</v>
      </c>
      <c r="J324" s="44"/>
      <c r="K324" s="44"/>
      <c r="L324" s="268"/>
      <c r="M324" s="268">
        <f t="shared" si="186"/>
        <v>0</v>
      </c>
      <c r="N324" s="268">
        <f t="shared" si="186"/>
        <v>0</v>
      </c>
    </row>
    <row r="325" spans="1:14" ht="3" hidden="1" customHeight="1" x14ac:dyDescent="0.25">
      <c r="A325" s="45" t="s">
        <v>70</v>
      </c>
      <c r="B325" s="28"/>
      <c r="C325" s="39"/>
      <c r="D325" s="23" t="s">
        <v>180</v>
      </c>
      <c r="E325" s="23" t="s">
        <v>23</v>
      </c>
      <c r="F325" s="23" t="s">
        <v>222</v>
      </c>
      <c r="G325" s="23" t="s">
        <v>44</v>
      </c>
      <c r="H325" s="29"/>
      <c r="I325" s="203">
        <f t="shared" si="185"/>
        <v>0</v>
      </c>
      <c r="J325" s="44">
        <f>J392+J458</f>
        <v>0</v>
      </c>
      <c r="K325" s="44">
        <f>K392+K458</f>
        <v>100000</v>
      </c>
      <c r="L325" s="268">
        <f>L392+L458</f>
        <v>0</v>
      </c>
      <c r="M325" s="268">
        <f t="shared" si="186"/>
        <v>0</v>
      </c>
      <c r="N325" s="268">
        <f t="shared" si="186"/>
        <v>0</v>
      </c>
    </row>
    <row r="326" spans="1:14" ht="0.75" hidden="1" customHeight="1" x14ac:dyDescent="0.25">
      <c r="A326" s="28" t="s">
        <v>227</v>
      </c>
      <c r="B326" s="28"/>
      <c r="C326" s="39"/>
      <c r="D326" s="23" t="s">
        <v>180</v>
      </c>
      <c r="E326" s="23" t="s">
        <v>23</v>
      </c>
      <c r="F326" s="23" t="s">
        <v>222</v>
      </c>
      <c r="G326" s="23" t="s">
        <v>44</v>
      </c>
      <c r="H326" s="29"/>
      <c r="I326" s="203">
        <f t="shared" si="185"/>
        <v>0</v>
      </c>
      <c r="J326" s="44">
        <f>J393+J460</f>
        <v>0</v>
      </c>
      <c r="K326" s="44">
        <f>K393+K460</f>
        <v>778700</v>
      </c>
      <c r="L326" s="268">
        <f>L393+L460</f>
        <v>0</v>
      </c>
      <c r="M326" s="268">
        <f t="shared" si="186"/>
        <v>0</v>
      </c>
      <c r="N326" s="268">
        <f t="shared" si="186"/>
        <v>0</v>
      </c>
    </row>
    <row r="327" spans="1:14" ht="21" customHeight="1" x14ac:dyDescent="0.25">
      <c r="A327" s="48" t="s">
        <v>228</v>
      </c>
      <c r="B327" s="28"/>
      <c r="C327" s="39"/>
      <c r="D327" s="23" t="s">
        <v>180</v>
      </c>
      <c r="E327" s="23" t="s">
        <v>23</v>
      </c>
      <c r="F327" s="23" t="s">
        <v>222</v>
      </c>
      <c r="G327" s="23" t="s">
        <v>44</v>
      </c>
      <c r="H327" s="29"/>
      <c r="I327" s="203">
        <f t="shared" si="185"/>
        <v>0</v>
      </c>
      <c r="J327" s="44">
        <f>J394+J453+J391+J457</f>
        <v>0</v>
      </c>
      <c r="K327" s="44">
        <f>K394+K453+K391+K457</f>
        <v>702900</v>
      </c>
      <c r="L327" s="268">
        <f>L394+L453+L391+L457</f>
        <v>150</v>
      </c>
      <c r="M327" s="268">
        <f t="shared" si="186"/>
        <v>0</v>
      </c>
      <c r="N327" s="268">
        <f t="shared" si="186"/>
        <v>0</v>
      </c>
    </row>
    <row r="328" spans="1:14" ht="21" customHeight="1" x14ac:dyDescent="0.25">
      <c r="A328" s="28" t="s">
        <v>229</v>
      </c>
      <c r="B328" s="28"/>
      <c r="C328" s="39"/>
      <c r="D328" s="23" t="s">
        <v>180</v>
      </c>
      <c r="E328" s="23" t="s">
        <v>23</v>
      </c>
      <c r="F328" s="23" t="s">
        <v>222</v>
      </c>
      <c r="G328" s="23" t="s">
        <v>44</v>
      </c>
      <c r="H328" s="29"/>
      <c r="I328" s="203">
        <f>I396+I459</f>
        <v>0</v>
      </c>
      <c r="J328" s="44">
        <f>J396+J459</f>
        <v>0</v>
      </c>
      <c r="K328" s="44">
        <f>K396+K459</f>
        <v>225000</v>
      </c>
      <c r="L328" s="268">
        <f>L396+L459</f>
        <v>40</v>
      </c>
      <c r="M328" s="268">
        <f t="shared" si="186"/>
        <v>500</v>
      </c>
      <c r="N328" s="268">
        <f t="shared" si="186"/>
        <v>500</v>
      </c>
    </row>
    <row r="329" spans="1:14" ht="33" customHeight="1" x14ac:dyDescent="0.25">
      <c r="A329" s="28" t="s">
        <v>230</v>
      </c>
      <c r="B329" s="28"/>
      <c r="C329" s="39"/>
      <c r="D329" s="23" t="s">
        <v>180</v>
      </c>
      <c r="E329" s="23" t="s">
        <v>23</v>
      </c>
      <c r="F329" s="23" t="s">
        <v>222</v>
      </c>
      <c r="G329" s="23" t="s">
        <v>44</v>
      </c>
      <c r="H329" s="29"/>
      <c r="I329" s="203">
        <f>I396+I462</f>
        <v>0</v>
      </c>
      <c r="J329" s="44">
        <f>J395</f>
        <v>0</v>
      </c>
      <c r="K329" s="44">
        <f>K395</f>
        <v>600000</v>
      </c>
      <c r="L329" s="268">
        <f t="shared" ref="L329" si="189">L395</f>
        <v>500</v>
      </c>
      <c r="M329" s="268">
        <f t="shared" si="186"/>
        <v>0</v>
      </c>
      <c r="N329" s="268">
        <f t="shared" si="186"/>
        <v>0</v>
      </c>
    </row>
    <row r="330" spans="1:14" ht="21" hidden="1" customHeight="1" x14ac:dyDescent="0.25">
      <c r="A330" s="28" t="s">
        <v>151</v>
      </c>
      <c r="B330" s="28"/>
      <c r="C330" s="39"/>
      <c r="D330" s="23" t="s">
        <v>180</v>
      </c>
      <c r="E330" s="23" t="s">
        <v>23</v>
      </c>
      <c r="F330" s="23" t="s">
        <v>222</v>
      </c>
      <c r="G330" s="23" t="s">
        <v>44</v>
      </c>
      <c r="H330" s="29"/>
      <c r="I330" s="203">
        <f>I397+I463</f>
        <v>0</v>
      </c>
      <c r="J330" s="44">
        <f>J397+J463</f>
        <v>0</v>
      </c>
      <c r="K330" s="44">
        <f>K397+K463</f>
        <v>52000</v>
      </c>
      <c r="L330" s="268">
        <f>L397+L463</f>
        <v>0</v>
      </c>
      <c r="M330" s="268">
        <f t="shared" si="186"/>
        <v>0</v>
      </c>
      <c r="N330" s="268">
        <f t="shared" si="186"/>
        <v>0</v>
      </c>
    </row>
    <row r="331" spans="1:14" ht="21" hidden="1" customHeight="1" x14ac:dyDescent="0.25">
      <c r="A331" s="48" t="s">
        <v>76</v>
      </c>
      <c r="B331" s="28"/>
      <c r="C331" s="39" t="s">
        <v>22</v>
      </c>
      <c r="D331" s="23" t="s">
        <v>180</v>
      </c>
      <c r="E331" s="23" t="s">
        <v>23</v>
      </c>
      <c r="F331" s="23" t="s">
        <v>222</v>
      </c>
      <c r="G331" s="23" t="s">
        <v>44</v>
      </c>
      <c r="H331" s="5">
        <v>227</v>
      </c>
      <c r="I331" s="203">
        <f t="shared" ref="I331:K333" si="190">I398</f>
        <v>0</v>
      </c>
      <c r="J331" s="44">
        <f t="shared" si="190"/>
        <v>0</v>
      </c>
      <c r="K331" s="44">
        <f t="shared" si="190"/>
        <v>0</v>
      </c>
      <c r="L331" s="268">
        <f t="shared" ref="L331:N333" si="191">L398</f>
        <v>0</v>
      </c>
      <c r="M331" s="268">
        <f t="shared" si="191"/>
        <v>0</v>
      </c>
      <c r="N331" s="268">
        <f t="shared" si="191"/>
        <v>0</v>
      </c>
    </row>
    <row r="332" spans="1:14" ht="36.75" hidden="1" customHeight="1" x14ac:dyDescent="0.25">
      <c r="A332" s="48" t="s">
        <v>77</v>
      </c>
      <c r="B332" s="28"/>
      <c r="C332" s="39" t="s">
        <v>22</v>
      </c>
      <c r="D332" s="23" t="s">
        <v>180</v>
      </c>
      <c r="E332" s="23" t="s">
        <v>23</v>
      </c>
      <c r="F332" s="23" t="s">
        <v>222</v>
      </c>
      <c r="G332" s="23" t="s">
        <v>44</v>
      </c>
      <c r="H332" s="5">
        <v>228</v>
      </c>
      <c r="I332" s="203">
        <f t="shared" si="190"/>
        <v>0</v>
      </c>
      <c r="J332" s="44">
        <f t="shared" si="190"/>
        <v>0</v>
      </c>
      <c r="K332" s="44">
        <f t="shared" si="190"/>
        <v>0</v>
      </c>
      <c r="L332" s="268">
        <f t="shared" si="191"/>
        <v>0</v>
      </c>
      <c r="M332" s="268">
        <f t="shared" si="191"/>
        <v>0</v>
      </c>
      <c r="N332" s="268">
        <f t="shared" si="191"/>
        <v>0</v>
      </c>
    </row>
    <row r="333" spans="1:14" ht="46.5" hidden="1" customHeight="1" x14ac:dyDescent="0.25">
      <c r="A333" s="48" t="s">
        <v>78</v>
      </c>
      <c r="B333" s="28"/>
      <c r="C333" s="39" t="s">
        <v>22</v>
      </c>
      <c r="D333" s="23" t="s">
        <v>180</v>
      </c>
      <c r="E333" s="23" t="s">
        <v>23</v>
      </c>
      <c r="F333" s="23" t="s">
        <v>222</v>
      </c>
      <c r="G333" s="23" t="s">
        <v>44</v>
      </c>
      <c r="H333" s="5">
        <v>229</v>
      </c>
      <c r="I333" s="203">
        <f t="shared" si="190"/>
        <v>0</v>
      </c>
      <c r="J333" s="44">
        <f t="shared" si="190"/>
        <v>0</v>
      </c>
      <c r="K333" s="44">
        <f t="shared" si="190"/>
        <v>0</v>
      </c>
      <c r="L333" s="268">
        <f t="shared" si="191"/>
        <v>0</v>
      </c>
      <c r="M333" s="268">
        <f t="shared" si="191"/>
        <v>0</v>
      </c>
      <c r="N333" s="268">
        <f t="shared" si="191"/>
        <v>0</v>
      </c>
    </row>
    <row r="334" spans="1:14" ht="23.25" customHeight="1" x14ac:dyDescent="0.25">
      <c r="A334" s="6" t="s">
        <v>79</v>
      </c>
      <c r="B334" s="6"/>
      <c r="C334" s="39" t="s">
        <v>22</v>
      </c>
      <c r="D334" s="23" t="s">
        <v>180</v>
      </c>
      <c r="E334" s="23" t="s">
        <v>23</v>
      </c>
      <c r="F334" s="23" t="s">
        <v>222</v>
      </c>
      <c r="G334" s="23"/>
      <c r="H334" s="5">
        <v>290</v>
      </c>
      <c r="I334" s="203">
        <f t="shared" ref="I334:K334" si="192">I335+I338</f>
        <v>28392</v>
      </c>
      <c r="J334" s="44">
        <f t="shared" si="192"/>
        <v>0</v>
      </c>
      <c r="K334" s="44">
        <f t="shared" si="192"/>
        <v>29600</v>
      </c>
      <c r="L334" s="268">
        <f t="shared" ref="L334:N334" si="193">L335+L338</f>
        <v>45.7</v>
      </c>
      <c r="M334" s="268">
        <f t="shared" si="193"/>
        <v>46</v>
      </c>
      <c r="N334" s="268">
        <f t="shared" si="193"/>
        <v>46.1</v>
      </c>
    </row>
    <row r="335" spans="1:14" ht="23.25" customHeight="1" x14ac:dyDescent="0.25">
      <c r="A335" s="48" t="s">
        <v>80</v>
      </c>
      <c r="B335" s="6"/>
      <c r="C335" s="39" t="s">
        <v>22</v>
      </c>
      <c r="D335" s="23" t="s">
        <v>180</v>
      </c>
      <c r="E335" s="23" t="s">
        <v>23</v>
      </c>
      <c r="F335" s="23" t="s">
        <v>222</v>
      </c>
      <c r="G335" s="23"/>
      <c r="H335" s="5">
        <v>291</v>
      </c>
      <c r="I335" s="203">
        <f t="shared" ref="I335:K335" si="194">I336+I337</f>
        <v>25102.73</v>
      </c>
      <c r="J335" s="44">
        <f t="shared" si="194"/>
        <v>0</v>
      </c>
      <c r="K335" s="44">
        <f t="shared" si="194"/>
        <v>29600</v>
      </c>
      <c r="L335" s="268">
        <f t="shared" ref="L335:N335" si="195">L336+L337</f>
        <v>45.7</v>
      </c>
      <c r="M335" s="268">
        <f t="shared" si="195"/>
        <v>46</v>
      </c>
      <c r="N335" s="268">
        <f t="shared" si="195"/>
        <v>46.1</v>
      </c>
    </row>
    <row r="336" spans="1:14" ht="18.75" customHeight="1" x14ac:dyDescent="0.25">
      <c r="A336" s="28" t="s">
        <v>152</v>
      </c>
      <c r="B336" s="28"/>
      <c r="C336" s="39"/>
      <c r="D336" s="23" t="s">
        <v>180</v>
      </c>
      <c r="E336" s="23" t="s">
        <v>23</v>
      </c>
      <c r="F336" s="23" t="s">
        <v>222</v>
      </c>
      <c r="G336" s="23" t="s">
        <v>82</v>
      </c>
      <c r="H336" s="5"/>
      <c r="I336" s="203">
        <f t="shared" ref="I336:K338" si="196">I403+I466</f>
        <v>25102.73</v>
      </c>
      <c r="J336" s="44">
        <f t="shared" si="196"/>
        <v>0</v>
      </c>
      <c r="K336" s="44">
        <f t="shared" si="196"/>
        <v>29600</v>
      </c>
      <c r="L336" s="268">
        <f t="shared" ref="L336:N338" si="197">L403+L466</f>
        <v>30.7</v>
      </c>
      <c r="M336" s="268">
        <f t="shared" si="197"/>
        <v>31</v>
      </c>
      <c r="N336" s="268">
        <f t="shared" si="197"/>
        <v>31.1</v>
      </c>
    </row>
    <row r="337" spans="1:14" ht="18.75" customHeight="1" x14ac:dyDescent="0.25">
      <c r="A337" s="28" t="s">
        <v>83</v>
      </c>
      <c r="B337" s="28"/>
      <c r="C337" s="39"/>
      <c r="D337" s="23" t="s">
        <v>180</v>
      </c>
      <c r="E337" s="23" t="s">
        <v>23</v>
      </c>
      <c r="F337" s="23" t="s">
        <v>222</v>
      </c>
      <c r="G337" s="23" t="s">
        <v>84</v>
      </c>
      <c r="H337" s="5"/>
      <c r="I337" s="203">
        <f t="shared" si="196"/>
        <v>0</v>
      </c>
      <c r="J337" s="44">
        <f t="shared" si="196"/>
        <v>0</v>
      </c>
      <c r="K337" s="44">
        <f t="shared" si="196"/>
        <v>0</v>
      </c>
      <c r="L337" s="268">
        <f t="shared" si="197"/>
        <v>15</v>
      </c>
      <c r="M337" s="268">
        <f t="shared" si="197"/>
        <v>15</v>
      </c>
      <c r="N337" s="268">
        <f t="shared" si="197"/>
        <v>15</v>
      </c>
    </row>
    <row r="338" spans="1:14" ht="18.75" customHeight="1" x14ac:dyDescent="0.25">
      <c r="A338" s="48" t="s">
        <v>85</v>
      </c>
      <c r="B338" s="28"/>
      <c r="C338" s="39"/>
      <c r="D338" s="23" t="s">
        <v>180</v>
      </c>
      <c r="E338" s="23" t="s">
        <v>23</v>
      </c>
      <c r="F338" s="23" t="s">
        <v>222</v>
      </c>
      <c r="G338" s="23"/>
      <c r="H338" s="5">
        <v>292</v>
      </c>
      <c r="I338" s="203">
        <f t="shared" si="196"/>
        <v>3289.27</v>
      </c>
      <c r="J338" s="44">
        <f t="shared" si="196"/>
        <v>0</v>
      </c>
      <c r="K338" s="44">
        <f t="shared" si="196"/>
        <v>0</v>
      </c>
      <c r="L338" s="268">
        <f t="shared" si="197"/>
        <v>0</v>
      </c>
      <c r="M338" s="268">
        <f t="shared" si="197"/>
        <v>0</v>
      </c>
      <c r="N338" s="268">
        <f t="shared" si="197"/>
        <v>0</v>
      </c>
    </row>
    <row r="339" spans="1:14" ht="33.75" customHeight="1" x14ac:dyDescent="0.25">
      <c r="A339" s="6" t="s">
        <v>88</v>
      </c>
      <c r="B339" s="6"/>
      <c r="C339" s="39" t="s">
        <v>22</v>
      </c>
      <c r="D339" s="23" t="s">
        <v>180</v>
      </c>
      <c r="E339" s="23" t="s">
        <v>23</v>
      </c>
      <c r="F339" s="23" t="s">
        <v>222</v>
      </c>
      <c r="G339" s="23"/>
      <c r="H339" s="5">
        <v>300</v>
      </c>
      <c r="I339" s="203">
        <f t="shared" ref="I339:K339" si="198">I340+I343</f>
        <v>790573.52</v>
      </c>
      <c r="J339" s="44">
        <f t="shared" si="198"/>
        <v>0</v>
      </c>
      <c r="K339" s="44">
        <f t="shared" si="198"/>
        <v>1331500</v>
      </c>
      <c r="L339" s="268">
        <f t="shared" ref="L339:N339" si="199">L340+L343</f>
        <v>965.7</v>
      </c>
      <c r="M339" s="268">
        <f t="shared" si="199"/>
        <v>864.9</v>
      </c>
      <c r="N339" s="268">
        <f t="shared" si="199"/>
        <v>898.7</v>
      </c>
    </row>
    <row r="340" spans="1:14" ht="33" customHeight="1" x14ac:dyDescent="0.25">
      <c r="A340" s="28" t="s">
        <v>89</v>
      </c>
      <c r="B340" s="28"/>
      <c r="C340" s="39" t="s">
        <v>22</v>
      </c>
      <c r="D340" s="23" t="s">
        <v>180</v>
      </c>
      <c r="E340" s="23" t="s">
        <v>23</v>
      </c>
      <c r="F340" s="23" t="s">
        <v>222</v>
      </c>
      <c r="G340" s="23"/>
      <c r="H340" s="29">
        <v>310</v>
      </c>
      <c r="I340" s="203">
        <f t="shared" ref="I340:K340" si="200">I341+I342</f>
        <v>0</v>
      </c>
      <c r="J340" s="44">
        <f t="shared" si="200"/>
        <v>0</v>
      </c>
      <c r="K340" s="44">
        <f t="shared" si="200"/>
        <v>515300</v>
      </c>
      <c r="L340" s="268">
        <f t="shared" ref="L340:N340" si="201">L341+L342</f>
        <v>100</v>
      </c>
      <c r="M340" s="268">
        <f t="shared" si="201"/>
        <v>0</v>
      </c>
      <c r="N340" s="268">
        <f t="shared" si="201"/>
        <v>0</v>
      </c>
    </row>
    <row r="341" spans="1:14" ht="18.75" customHeight="1" x14ac:dyDescent="0.25">
      <c r="A341" s="28" t="s">
        <v>90</v>
      </c>
      <c r="B341" s="28"/>
      <c r="C341" s="39"/>
      <c r="D341" s="23" t="s">
        <v>180</v>
      </c>
      <c r="E341" s="23" t="s">
        <v>23</v>
      </c>
      <c r="F341" s="23" t="s">
        <v>222</v>
      </c>
      <c r="G341" s="23" t="s">
        <v>44</v>
      </c>
      <c r="H341" s="29"/>
      <c r="I341" s="203">
        <f t="shared" ref="I341:K341" si="202">I408+I471</f>
        <v>0</v>
      </c>
      <c r="J341" s="44">
        <f t="shared" si="202"/>
        <v>0</v>
      </c>
      <c r="K341" s="44">
        <f t="shared" si="202"/>
        <v>485300</v>
      </c>
      <c r="L341" s="268">
        <f>L408+L471</f>
        <v>100</v>
      </c>
      <c r="M341" s="268">
        <f>M408+M471</f>
        <v>0</v>
      </c>
      <c r="N341" s="268">
        <f>N408+N471</f>
        <v>0</v>
      </c>
    </row>
    <row r="342" spans="1:14" ht="36.75" customHeight="1" x14ac:dyDescent="0.25">
      <c r="A342" s="28" t="s">
        <v>231</v>
      </c>
      <c r="B342" s="28"/>
      <c r="C342" s="39"/>
      <c r="D342" s="23" t="s">
        <v>180</v>
      </c>
      <c r="E342" s="23" t="s">
        <v>23</v>
      </c>
      <c r="F342" s="23" t="s">
        <v>222</v>
      </c>
      <c r="G342" s="23"/>
      <c r="H342" s="29"/>
      <c r="I342" s="203">
        <f t="shared" ref="I342:K342" si="203">I472+I490</f>
        <v>0</v>
      </c>
      <c r="J342" s="44">
        <f t="shared" si="203"/>
        <v>0</v>
      </c>
      <c r="K342" s="44">
        <f t="shared" si="203"/>
        <v>30000</v>
      </c>
      <c r="L342" s="268">
        <f t="shared" ref="L342:N342" si="204">L472+L490</f>
        <v>0</v>
      </c>
      <c r="M342" s="268">
        <f t="shared" si="204"/>
        <v>0</v>
      </c>
      <c r="N342" s="268">
        <f t="shared" si="204"/>
        <v>0</v>
      </c>
    </row>
    <row r="343" spans="1:14" x14ac:dyDescent="0.25">
      <c r="A343" s="28" t="s">
        <v>92</v>
      </c>
      <c r="B343" s="28"/>
      <c r="C343" s="39" t="s">
        <v>22</v>
      </c>
      <c r="D343" s="23" t="s">
        <v>180</v>
      </c>
      <c r="E343" s="23" t="s">
        <v>23</v>
      </c>
      <c r="F343" s="23" t="s">
        <v>222</v>
      </c>
      <c r="G343" s="23" t="s">
        <v>44</v>
      </c>
      <c r="H343" s="5">
        <v>340</v>
      </c>
      <c r="I343" s="203">
        <f t="shared" ref="I343:K343" si="205">I344+I345+I346+I353</f>
        <v>790573.52</v>
      </c>
      <c r="J343" s="44">
        <f t="shared" si="205"/>
        <v>0</v>
      </c>
      <c r="K343" s="44">
        <f t="shared" si="205"/>
        <v>816200</v>
      </c>
      <c r="L343" s="268">
        <f t="shared" ref="L343:N343" si="206">L344+L345+L346+L353</f>
        <v>865.7</v>
      </c>
      <c r="M343" s="268">
        <f t="shared" si="206"/>
        <v>864.9</v>
      </c>
      <c r="N343" s="268">
        <f t="shared" si="206"/>
        <v>898.7</v>
      </c>
    </row>
    <row r="344" spans="1:14" ht="21" customHeight="1" x14ac:dyDescent="0.25">
      <c r="A344" s="52" t="s">
        <v>93</v>
      </c>
      <c r="B344" s="28"/>
      <c r="C344" s="39" t="s">
        <v>22</v>
      </c>
      <c r="D344" s="23" t="s">
        <v>180</v>
      </c>
      <c r="E344" s="23" t="s">
        <v>23</v>
      </c>
      <c r="F344" s="23" t="s">
        <v>222</v>
      </c>
      <c r="G344" s="23" t="s">
        <v>44</v>
      </c>
      <c r="H344" s="5">
        <v>343</v>
      </c>
      <c r="I344" s="203">
        <f t="shared" ref="I344:K345" si="207">I410+I474</f>
        <v>13166.66</v>
      </c>
      <c r="J344" s="44">
        <f t="shared" si="207"/>
        <v>0</v>
      </c>
      <c r="K344" s="44">
        <f t="shared" si="207"/>
        <v>52000</v>
      </c>
      <c r="L344" s="268">
        <f t="shared" ref="L344:N345" si="208">L410+L474</f>
        <v>70</v>
      </c>
      <c r="M344" s="268">
        <f t="shared" si="208"/>
        <v>75</v>
      </c>
      <c r="N344" s="268">
        <f t="shared" si="208"/>
        <v>80</v>
      </c>
    </row>
    <row r="345" spans="1:14" ht="22.5" customHeight="1" x14ac:dyDescent="0.25">
      <c r="A345" s="52" t="s">
        <v>94</v>
      </c>
      <c r="B345" s="28"/>
      <c r="C345" s="39" t="s">
        <v>22</v>
      </c>
      <c r="D345" s="23" t="s">
        <v>180</v>
      </c>
      <c r="E345" s="23" t="s">
        <v>23</v>
      </c>
      <c r="F345" s="23" t="s">
        <v>222</v>
      </c>
      <c r="G345" s="51" t="s">
        <v>232</v>
      </c>
      <c r="H345" s="5">
        <v>344</v>
      </c>
      <c r="I345" s="203">
        <f t="shared" si="207"/>
        <v>558950</v>
      </c>
      <c r="J345" s="44">
        <f t="shared" si="207"/>
        <v>0</v>
      </c>
      <c r="K345" s="44">
        <f t="shared" si="207"/>
        <v>0</v>
      </c>
      <c r="L345" s="268">
        <f t="shared" si="208"/>
        <v>50</v>
      </c>
      <c r="M345" s="268">
        <f t="shared" si="208"/>
        <v>50</v>
      </c>
      <c r="N345" s="268">
        <f t="shared" si="208"/>
        <v>50</v>
      </c>
    </row>
    <row r="346" spans="1:14" ht="39.75" customHeight="1" x14ac:dyDescent="0.25">
      <c r="A346" s="56" t="s">
        <v>96</v>
      </c>
      <c r="B346" s="28"/>
      <c r="C346" s="39" t="s">
        <v>22</v>
      </c>
      <c r="D346" s="23" t="s">
        <v>180</v>
      </c>
      <c r="E346" s="23" t="s">
        <v>23</v>
      </c>
      <c r="F346" s="23" t="s">
        <v>222</v>
      </c>
      <c r="G346" s="23" t="s">
        <v>44</v>
      </c>
      <c r="H346" s="5">
        <v>346</v>
      </c>
      <c r="I346" s="203">
        <f>SUM(I347:I352)</f>
        <v>218456.86</v>
      </c>
      <c r="J346" s="44">
        <f>SUM(J347:J352)</f>
        <v>0</v>
      </c>
      <c r="K346" s="44">
        <f>SUM(K347:K352)</f>
        <v>664200</v>
      </c>
      <c r="L346" s="268">
        <f t="shared" ref="L346" si="209">SUM(L347:L352)</f>
        <v>745.7</v>
      </c>
      <c r="M346" s="268">
        <f t="shared" ref="M346:N350" si="210">M412+M476</f>
        <v>739.9</v>
      </c>
      <c r="N346" s="268">
        <f t="shared" si="210"/>
        <v>768.7</v>
      </c>
    </row>
    <row r="347" spans="1:14" ht="31.5" customHeight="1" x14ac:dyDescent="0.25">
      <c r="A347" s="52" t="s">
        <v>97</v>
      </c>
      <c r="B347" s="28"/>
      <c r="C347" s="39"/>
      <c r="D347" s="23" t="s">
        <v>180</v>
      </c>
      <c r="E347" s="23" t="s">
        <v>23</v>
      </c>
      <c r="F347" s="23" t="s">
        <v>222</v>
      </c>
      <c r="G347" s="23" t="s">
        <v>44</v>
      </c>
      <c r="H347" s="5"/>
      <c r="I347" s="203">
        <f t="shared" ref="I347:K351" si="211">I413+I477</f>
        <v>18456.86</v>
      </c>
      <c r="J347" s="44">
        <f t="shared" si="211"/>
        <v>0</v>
      </c>
      <c r="K347" s="44">
        <f t="shared" si="211"/>
        <v>0</v>
      </c>
      <c r="L347" s="268">
        <f>L413+L477</f>
        <v>25</v>
      </c>
      <c r="M347" s="268">
        <f t="shared" si="210"/>
        <v>20</v>
      </c>
      <c r="N347" s="268">
        <f t="shared" si="210"/>
        <v>20</v>
      </c>
    </row>
    <row r="348" spans="1:14" ht="31.5" customHeight="1" x14ac:dyDescent="0.25">
      <c r="A348" s="52" t="s">
        <v>98</v>
      </c>
      <c r="B348" s="28"/>
      <c r="C348" s="39"/>
      <c r="D348" s="23" t="s">
        <v>180</v>
      </c>
      <c r="E348" s="23" t="s">
        <v>23</v>
      </c>
      <c r="F348" s="23" t="s">
        <v>222</v>
      </c>
      <c r="G348" s="51" t="s">
        <v>44</v>
      </c>
      <c r="H348" s="5"/>
      <c r="I348" s="203">
        <f t="shared" si="211"/>
        <v>200000</v>
      </c>
      <c r="J348" s="44">
        <f t="shared" si="211"/>
        <v>0</v>
      </c>
      <c r="K348" s="44">
        <f t="shared" si="211"/>
        <v>50000</v>
      </c>
      <c r="L348" s="268">
        <f>L414+L478</f>
        <v>65</v>
      </c>
      <c r="M348" s="268">
        <f t="shared" si="210"/>
        <v>40</v>
      </c>
      <c r="N348" s="268">
        <f t="shared" si="210"/>
        <v>40</v>
      </c>
    </row>
    <row r="349" spans="1:14" ht="18.75" customHeight="1" x14ac:dyDescent="0.25">
      <c r="A349" s="52" t="s">
        <v>99</v>
      </c>
      <c r="B349" s="28"/>
      <c r="C349" s="39"/>
      <c r="D349" s="23" t="s">
        <v>180</v>
      </c>
      <c r="E349" s="23" t="s">
        <v>23</v>
      </c>
      <c r="F349" s="23" t="s">
        <v>222</v>
      </c>
      <c r="G349" s="23" t="s">
        <v>44</v>
      </c>
      <c r="H349" s="5"/>
      <c r="I349" s="203">
        <f t="shared" si="211"/>
        <v>0</v>
      </c>
      <c r="J349" s="44">
        <f t="shared" si="211"/>
        <v>0</v>
      </c>
      <c r="K349" s="44">
        <f t="shared" si="211"/>
        <v>0</v>
      </c>
      <c r="L349" s="268">
        <f>L415+L479</f>
        <v>0</v>
      </c>
      <c r="M349" s="268">
        <f t="shared" si="210"/>
        <v>0</v>
      </c>
      <c r="N349" s="268">
        <f t="shared" si="210"/>
        <v>0</v>
      </c>
    </row>
    <row r="350" spans="1:14" ht="18.75" customHeight="1" x14ac:dyDescent="0.25">
      <c r="A350" s="52" t="s">
        <v>100</v>
      </c>
      <c r="B350" s="28"/>
      <c r="C350" s="39"/>
      <c r="D350" s="23" t="s">
        <v>180</v>
      </c>
      <c r="E350" s="23" t="s">
        <v>23</v>
      </c>
      <c r="F350" s="23" t="s">
        <v>222</v>
      </c>
      <c r="G350" s="23" t="s">
        <v>44</v>
      </c>
      <c r="H350" s="5"/>
      <c r="I350" s="203">
        <f t="shared" si="211"/>
        <v>0</v>
      </c>
      <c r="J350" s="44">
        <f t="shared" si="211"/>
        <v>0</v>
      </c>
      <c r="K350" s="44">
        <f t="shared" si="211"/>
        <v>504200</v>
      </c>
      <c r="L350" s="268">
        <f>L416+L480</f>
        <v>525.70000000000005</v>
      </c>
      <c r="M350" s="268">
        <f t="shared" si="210"/>
        <v>546.70000000000005</v>
      </c>
      <c r="N350" s="268">
        <f t="shared" si="210"/>
        <v>572.20000000000005</v>
      </c>
    </row>
    <row r="351" spans="1:14" ht="36" customHeight="1" x14ac:dyDescent="0.25">
      <c r="A351" s="52" t="s">
        <v>101</v>
      </c>
      <c r="B351" s="28"/>
      <c r="C351" s="39"/>
      <c r="D351" s="23" t="s">
        <v>180</v>
      </c>
      <c r="E351" s="23" t="s">
        <v>23</v>
      </c>
      <c r="F351" s="23" t="s">
        <v>222</v>
      </c>
      <c r="G351" s="23"/>
      <c r="H351" s="5"/>
      <c r="I351" s="203">
        <f t="shared" si="211"/>
        <v>0</v>
      </c>
      <c r="J351" s="44">
        <f t="shared" si="211"/>
        <v>0</v>
      </c>
      <c r="K351" s="44">
        <f t="shared" si="211"/>
        <v>0</v>
      </c>
      <c r="L351" s="268">
        <f t="shared" ref="L351:N352" si="212">L418+L481</f>
        <v>20</v>
      </c>
      <c r="M351" s="268">
        <f t="shared" si="212"/>
        <v>20</v>
      </c>
      <c r="N351" s="268">
        <f t="shared" si="212"/>
        <v>20</v>
      </c>
    </row>
    <row r="352" spans="1:14" ht="29.25" customHeight="1" x14ac:dyDescent="0.25">
      <c r="A352" s="52" t="s">
        <v>102</v>
      </c>
      <c r="B352" s="28"/>
      <c r="C352" s="39"/>
      <c r="D352" s="23" t="s">
        <v>180</v>
      </c>
      <c r="E352" s="23" t="s">
        <v>23</v>
      </c>
      <c r="F352" s="23" t="s">
        <v>222</v>
      </c>
      <c r="G352" s="23" t="s">
        <v>44</v>
      </c>
      <c r="H352" s="5"/>
      <c r="I352" s="203">
        <f t="shared" ref="I352:K352" si="213">I419+I482</f>
        <v>0</v>
      </c>
      <c r="J352" s="44">
        <f t="shared" si="213"/>
        <v>0</v>
      </c>
      <c r="K352" s="44">
        <f t="shared" si="213"/>
        <v>110000</v>
      </c>
      <c r="L352" s="268">
        <f t="shared" si="212"/>
        <v>110</v>
      </c>
      <c r="M352" s="268">
        <f t="shared" si="212"/>
        <v>113.2</v>
      </c>
      <c r="N352" s="268">
        <f t="shared" si="212"/>
        <v>116.5</v>
      </c>
    </row>
    <row r="353" spans="1:14" ht="55.5" hidden="1" customHeight="1" x14ac:dyDescent="0.25">
      <c r="A353" s="56" t="s">
        <v>103</v>
      </c>
      <c r="B353" s="28"/>
      <c r="C353" s="39" t="s">
        <v>22</v>
      </c>
      <c r="D353" s="23" t="s">
        <v>180</v>
      </c>
      <c r="E353" s="23" t="s">
        <v>23</v>
      </c>
      <c r="F353" s="23" t="s">
        <v>222</v>
      </c>
      <c r="G353" s="23"/>
      <c r="H353" s="5">
        <v>349</v>
      </c>
      <c r="I353" s="203">
        <f t="shared" ref="I353:K353" si="214">I354+I355</f>
        <v>0</v>
      </c>
      <c r="J353" s="44">
        <f t="shared" si="214"/>
        <v>0</v>
      </c>
      <c r="K353" s="44">
        <f t="shared" si="214"/>
        <v>100000</v>
      </c>
      <c r="L353" s="268">
        <f t="shared" ref="L353:N353" si="215">L354+L355</f>
        <v>0</v>
      </c>
      <c r="M353" s="268">
        <f t="shared" si="215"/>
        <v>0</v>
      </c>
      <c r="N353" s="268">
        <f t="shared" si="215"/>
        <v>0</v>
      </c>
    </row>
    <row r="354" spans="1:14" ht="36.75" hidden="1" customHeight="1" x14ac:dyDescent="0.25">
      <c r="A354" s="57" t="s">
        <v>104</v>
      </c>
      <c r="B354" s="28"/>
      <c r="C354" s="39"/>
      <c r="D354" s="23" t="s">
        <v>180</v>
      </c>
      <c r="E354" s="23" t="s">
        <v>23</v>
      </c>
      <c r="F354" s="23" t="s">
        <v>222</v>
      </c>
      <c r="G354" s="23" t="s">
        <v>44</v>
      </c>
      <c r="H354" s="5"/>
      <c r="I354" s="203">
        <f t="shared" ref="I354:K355" si="216">I421</f>
        <v>0</v>
      </c>
      <c r="J354" s="44">
        <f t="shared" si="216"/>
        <v>0</v>
      </c>
      <c r="K354" s="44">
        <f t="shared" si="216"/>
        <v>100000</v>
      </c>
      <c r="L354" s="268">
        <f t="shared" ref="L354:N355" si="217">L421</f>
        <v>0</v>
      </c>
      <c r="M354" s="268">
        <f t="shared" si="217"/>
        <v>0</v>
      </c>
      <c r="N354" s="268">
        <f t="shared" si="217"/>
        <v>0</v>
      </c>
    </row>
    <row r="355" spans="1:14" ht="18.75" hidden="1" customHeight="1" x14ac:dyDescent="0.25">
      <c r="A355" s="59" t="s">
        <v>105</v>
      </c>
      <c r="B355" s="28"/>
      <c r="C355" s="39"/>
      <c r="D355" s="23"/>
      <c r="E355" s="23"/>
      <c r="F355" s="23" t="s">
        <v>222</v>
      </c>
      <c r="G355" s="23"/>
      <c r="I355" s="203">
        <f t="shared" si="216"/>
        <v>0</v>
      </c>
      <c r="J355" s="44">
        <f t="shared" si="216"/>
        <v>0</v>
      </c>
      <c r="K355" s="44">
        <f t="shared" si="216"/>
        <v>0</v>
      </c>
      <c r="L355" s="268">
        <f t="shared" si="217"/>
        <v>0</v>
      </c>
      <c r="M355" s="268">
        <f t="shared" si="217"/>
        <v>0</v>
      </c>
      <c r="N355" s="268">
        <f t="shared" si="217"/>
        <v>0</v>
      </c>
    </row>
    <row r="356" spans="1:14" ht="47.25" customHeight="1" x14ac:dyDescent="0.25">
      <c r="A356" s="134" t="s">
        <v>233</v>
      </c>
      <c r="B356" s="16"/>
      <c r="C356" s="18" t="s">
        <v>22</v>
      </c>
      <c r="D356" s="18" t="s">
        <v>180</v>
      </c>
      <c r="E356" s="18" t="s">
        <v>23</v>
      </c>
      <c r="F356" s="18"/>
      <c r="G356" s="18"/>
      <c r="H356" s="18"/>
      <c r="I356" s="210">
        <f t="shared" ref="I356:K357" si="218">I357</f>
        <v>15263533.129999999</v>
      </c>
      <c r="J356" s="67">
        <f t="shared" si="218"/>
        <v>0</v>
      </c>
      <c r="K356" s="67">
        <f t="shared" si="218"/>
        <v>14063300</v>
      </c>
      <c r="L356" s="275">
        <f t="shared" ref="L356:N357" si="219">L357</f>
        <v>14429.1</v>
      </c>
      <c r="M356" s="275">
        <f t="shared" si="219"/>
        <v>14703.699999999999</v>
      </c>
      <c r="N356" s="275">
        <f t="shared" si="219"/>
        <v>15538</v>
      </c>
    </row>
    <row r="357" spans="1:14" ht="18.75" hidden="1" customHeight="1" x14ac:dyDescent="0.25">
      <c r="A357" s="129" t="s">
        <v>160</v>
      </c>
      <c r="B357" s="27"/>
      <c r="C357" s="70" t="s">
        <v>22</v>
      </c>
      <c r="D357" s="23" t="s">
        <v>180</v>
      </c>
      <c r="E357" s="23" t="s">
        <v>23</v>
      </c>
      <c r="F357" s="23"/>
      <c r="G357" s="23"/>
      <c r="H357" s="130"/>
      <c r="I357" s="202">
        <f t="shared" si="218"/>
        <v>15263533.129999999</v>
      </c>
      <c r="J357" s="43">
        <f t="shared" si="218"/>
        <v>0</v>
      </c>
      <c r="K357" s="43">
        <f t="shared" si="218"/>
        <v>14063300</v>
      </c>
      <c r="L357" s="267">
        <f t="shared" si="219"/>
        <v>14429.1</v>
      </c>
      <c r="M357" s="267">
        <f t="shared" si="219"/>
        <v>14703.699999999999</v>
      </c>
      <c r="N357" s="267">
        <f t="shared" si="219"/>
        <v>15538</v>
      </c>
    </row>
    <row r="358" spans="1:14" ht="27" customHeight="1" x14ac:dyDescent="0.25">
      <c r="A358" s="28" t="s">
        <v>200</v>
      </c>
      <c r="B358" s="27"/>
      <c r="C358" s="70" t="s">
        <v>22</v>
      </c>
      <c r="D358" s="23" t="s">
        <v>180</v>
      </c>
      <c r="E358" s="23" t="s">
        <v>23</v>
      </c>
      <c r="F358" s="23"/>
      <c r="G358" s="23"/>
      <c r="H358" s="130"/>
      <c r="I358" s="202">
        <f t="shared" ref="I358:K358" si="220">I359+I406</f>
        <v>15263533.129999999</v>
      </c>
      <c r="J358" s="43">
        <f t="shared" si="220"/>
        <v>0</v>
      </c>
      <c r="K358" s="43">
        <f t="shared" si="220"/>
        <v>14063300</v>
      </c>
      <c r="L358" s="267">
        <f>L359+L406</f>
        <v>14429.1</v>
      </c>
      <c r="M358" s="267">
        <f>M359+M406</f>
        <v>14703.699999999999</v>
      </c>
      <c r="N358" s="267">
        <f>N359+N406</f>
        <v>15538</v>
      </c>
    </row>
    <row r="359" spans="1:14" ht="23.25" customHeight="1" x14ac:dyDescent="0.25">
      <c r="A359" s="129" t="s">
        <v>4</v>
      </c>
      <c r="B359" s="28"/>
      <c r="C359" s="70" t="s">
        <v>22</v>
      </c>
      <c r="D359" s="23" t="s">
        <v>180</v>
      </c>
      <c r="E359" s="23" t="s">
        <v>23</v>
      </c>
      <c r="F359" s="23"/>
      <c r="G359" s="23"/>
      <c r="H359" s="29">
        <v>200</v>
      </c>
      <c r="I359" s="202">
        <f t="shared" ref="I359:K359" si="221">I360+I365+I401</f>
        <v>14472959.609999999</v>
      </c>
      <c r="J359" s="43">
        <f t="shared" si="221"/>
        <v>0</v>
      </c>
      <c r="K359" s="43">
        <f t="shared" si="221"/>
        <v>13542500</v>
      </c>
      <c r="L359" s="267">
        <f>L360+L365+L401</f>
        <v>13939.1</v>
      </c>
      <c r="M359" s="267">
        <f>M360+M365+M401</f>
        <v>14248.3</v>
      </c>
      <c r="N359" s="267">
        <f>N360+N365+N401</f>
        <v>15066.8</v>
      </c>
    </row>
    <row r="360" spans="1:14" ht="26.25" customHeight="1" x14ac:dyDescent="0.25">
      <c r="A360" s="26" t="s">
        <v>27</v>
      </c>
      <c r="B360" s="26"/>
      <c r="C360" s="70" t="s">
        <v>22</v>
      </c>
      <c r="D360" s="23" t="s">
        <v>180</v>
      </c>
      <c r="E360" s="23" t="s">
        <v>23</v>
      </c>
      <c r="F360" s="23" t="s">
        <v>234</v>
      </c>
      <c r="G360" s="132"/>
      <c r="H360" s="27">
        <v>210</v>
      </c>
      <c r="I360" s="203">
        <f t="shared" ref="I360:K360" si="222">I361+I362+I364</f>
        <v>7163395.6100000003</v>
      </c>
      <c r="J360" s="44">
        <f t="shared" si="222"/>
        <v>0</v>
      </c>
      <c r="K360" s="44">
        <f t="shared" si="222"/>
        <v>3472000</v>
      </c>
      <c r="L360" s="268">
        <f t="shared" ref="L360:N360" si="223">L361+L362+L364</f>
        <v>5220.3999999999996</v>
      </c>
      <c r="M360" s="268">
        <f t="shared" si="223"/>
        <v>5686.2999999999993</v>
      </c>
      <c r="N360" s="268">
        <f t="shared" si="223"/>
        <v>6169.7000000000007</v>
      </c>
    </row>
    <row r="361" spans="1:14" x14ac:dyDescent="0.25">
      <c r="A361" s="28" t="s">
        <v>29</v>
      </c>
      <c r="B361" s="28"/>
      <c r="C361" s="88" t="s">
        <v>22</v>
      </c>
      <c r="D361" s="23" t="s">
        <v>180</v>
      </c>
      <c r="E361" s="23" t="s">
        <v>23</v>
      </c>
      <c r="F361" s="23" t="s">
        <v>234</v>
      </c>
      <c r="G361" s="23" t="s">
        <v>123</v>
      </c>
      <c r="H361" s="29">
        <v>211</v>
      </c>
      <c r="I361" s="197">
        <v>5518397.1600000001</v>
      </c>
      <c r="J361" s="30"/>
      <c r="K361" s="30">
        <v>2664000</v>
      </c>
      <c r="L361" s="262">
        <v>4006.8</v>
      </c>
      <c r="M361" s="262">
        <v>4367.3999999999996</v>
      </c>
      <c r="N361" s="262">
        <v>4738.6000000000004</v>
      </c>
    </row>
    <row r="362" spans="1:14" ht="18.75" customHeight="1" x14ac:dyDescent="0.25">
      <c r="A362" s="28" t="s">
        <v>32</v>
      </c>
      <c r="B362" s="28"/>
      <c r="C362" s="88" t="s">
        <v>22</v>
      </c>
      <c r="D362" s="23" t="s">
        <v>180</v>
      </c>
      <c r="E362" s="23" t="s">
        <v>23</v>
      </c>
      <c r="F362" s="23" t="s">
        <v>234</v>
      </c>
      <c r="G362" s="23"/>
      <c r="H362" s="29">
        <v>212</v>
      </c>
      <c r="I362" s="202">
        <f t="shared" ref="I362:K362" si="224">I363</f>
        <v>0</v>
      </c>
      <c r="J362" s="43">
        <f t="shared" si="224"/>
        <v>0</v>
      </c>
      <c r="K362" s="43">
        <f t="shared" si="224"/>
        <v>3500</v>
      </c>
      <c r="L362" s="267">
        <f t="shared" ref="L362:N362" si="225">L363</f>
        <v>3.5</v>
      </c>
      <c r="M362" s="267">
        <f t="shared" si="225"/>
        <v>0</v>
      </c>
      <c r="N362" s="267">
        <f t="shared" si="225"/>
        <v>0</v>
      </c>
    </row>
    <row r="363" spans="1:14" x14ac:dyDescent="0.25">
      <c r="A363" s="28" t="s">
        <v>33</v>
      </c>
      <c r="B363" s="28"/>
      <c r="C363" s="88" t="s">
        <v>22</v>
      </c>
      <c r="D363" s="23" t="s">
        <v>180</v>
      </c>
      <c r="E363" s="23" t="s">
        <v>23</v>
      </c>
      <c r="F363" s="23" t="s">
        <v>234</v>
      </c>
      <c r="G363" s="23" t="s">
        <v>223</v>
      </c>
      <c r="H363" s="29"/>
      <c r="I363" s="197"/>
      <c r="J363" s="30"/>
      <c r="K363" s="30">
        <v>3500</v>
      </c>
      <c r="L363" s="262">
        <v>3.5</v>
      </c>
      <c r="M363" s="262"/>
      <c r="N363" s="262"/>
    </row>
    <row r="364" spans="1:14" x14ac:dyDescent="0.25">
      <c r="A364" s="28" t="s">
        <v>34</v>
      </c>
      <c r="B364" s="28"/>
      <c r="C364" s="88" t="s">
        <v>22</v>
      </c>
      <c r="D364" s="23" t="s">
        <v>180</v>
      </c>
      <c r="E364" s="23" t="s">
        <v>23</v>
      </c>
      <c r="F364" s="23" t="s">
        <v>234</v>
      </c>
      <c r="G364" s="23" t="s">
        <v>124</v>
      </c>
      <c r="H364" s="29">
        <v>213</v>
      </c>
      <c r="I364" s="197">
        <v>1644998.45</v>
      </c>
      <c r="J364" s="30"/>
      <c r="K364" s="30">
        <v>804500</v>
      </c>
      <c r="L364" s="262">
        <v>1210.0999999999999</v>
      </c>
      <c r="M364" s="262">
        <v>1318.9</v>
      </c>
      <c r="N364" s="262">
        <v>1431.1</v>
      </c>
    </row>
    <row r="365" spans="1:14" x14ac:dyDescent="0.25">
      <c r="A365" s="6" t="s">
        <v>40</v>
      </c>
      <c r="B365" s="6"/>
      <c r="C365" s="70" t="s">
        <v>22</v>
      </c>
      <c r="D365" s="23" t="s">
        <v>180</v>
      </c>
      <c r="E365" s="23" t="s">
        <v>23</v>
      </c>
      <c r="F365" s="23" t="s">
        <v>234</v>
      </c>
      <c r="G365" s="23"/>
      <c r="H365" s="5">
        <v>220</v>
      </c>
      <c r="I365" s="203">
        <f t="shared" ref="I365:K365" si="226">I366+I367+I368+I374+I375+I382+I398+I399+I400</f>
        <v>7281172</v>
      </c>
      <c r="J365" s="44">
        <f t="shared" si="226"/>
        <v>0</v>
      </c>
      <c r="K365" s="44">
        <f t="shared" si="226"/>
        <v>10042100</v>
      </c>
      <c r="L365" s="268">
        <f>L366+L367+L368+L374+L375+L382+L398+L399+L400</f>
        <v>8679.2000000000007</v>
      </c>
      <c r="M365" s="268">
        <f>M366+M367+M368+M374+M375+M382+M398+M399+M400</f>
        <v>8522.5</v>
      </c>
      <c r="N365" s="268">
        <f>N366+N367+N368+N374+N375+N382+N398+N399+N400</f>
        <v>8857.5999999999985</v>
      </c>
    </row>
    <row r="366" spans="1:14" x14ac:dyDescent="0.25">
      <c r="A366" s="28" t="s">
        <v>41</v>
      </c>
      <c r="B366" s="28"/>
      <c r="C366" s="88" t="s">
        <v>22</v>
      </c>
      <c r="D366" s="23" t="s">
        <v>180</v>
      </c>
      <c r="E366" s="23" t="s">
        <v>23</v>
      </c>
      <c r="F366" s="23" t="s">
        <v>234</v>
      </c>
      <c r="G366" s="23" t="s">
        <v>42</v>
      </c>
      <c r="H366" s="29">
        <v>221</v>
      </c>
      <c r="I366" s="197">
        <v>120340.28</v>
      </c>
      <c r="J366" s="30"/>
      <c r="K366" s="30">
        <v>87200</v>
      </c>
      <c r="L366" s="262">
        <v>90.7</v>
      </c>
      <c r="M366" s="262">
        <v>95.2</v>
      </c>
      <c r="N366" s="262">
        <v>99.9</v>
      </c>
    </row>
    <row r="367" spans="1:14" x14ac:dyDescent="0.25">
      <c r="A367" s="28" t="s">
        <v>146</v>
      </c>
      <c r="B367" s="28"/>
      <c r="C367" s="88" t="s">
        <v>22</v>
      </c>
      <c r="D367" s="23" t="s">
        <v>180</v>
      </c>
      <c r="E367" s="23" t="s">
        <v>23</v>
      </c>
      <c r="F367" s="23" t="s">
        <v>234</v>
      </c>
      <c r="G367" s="23" t="s">
        <v>44</v>
      </c>
      <c r="H367" s="29">
        <v>222</v>
      </c>
      <c r="I367" s="197"/>
      <c r="J367" s="30"/>
      <c r="K367" s="30"/>
      <c r="L367" s="262"/>
      <c r="M367" s="262"/>
      <c r="N367" s="262"/>
    </row>
    <row r="368" spans="1:14" x14ac:dyDescent="0.25">
      <c r="A368" s="28" t="s">
        <v>45</v>
      </c>
      <c r="B368" s="28"/>
      <c r="C368" s="70" t="s">
        <v>22</v>
      </c>
      <c r="D368" s="23" t="s">
        <v>180</v>
      </c>
      <c r="E368" s="23" t="s">
        <v>23</v>
      </c>
      <c r="F368" s="23" t="s">
        <v>234</v>
      </c>
      <c r="G368" s="23"/>
      <c r="H368" s="29">
        <v>223</v>
      </c>
      <c r="I368" s="202">
        <f t="shared" ref="I368:K368" si="227">SUM(I369:I373)</f>
        <v>1332073.19</v>
      </c>
      <c r="J368" s="43">
        <f t="shared" si="227"/>
        <v>0</v>
      </c>
      <c r="K368" s="43">
        <f t="shared" si="227"/>
        <v>1402300</v>
      </c>
      <c r="L368" s="267">
        <f t="shared" ref="L368:N368" si="228">SUM(L369:L373)</f>
        <v>1425.2</v>
      </c>
      <c r="M368" s="267">
        <f t="shared" si="228"/>
        <v>1496.5000000000002</v>
      </c>
      <c r="N368" s="267">
        <f t="shared" si="228"/>
        <v>1571.2</v>
      </c>
    </row>
    <row r="369" spans="1:14" x14ac:dyDescent="0.25">
      <c r="A369" s="28" t="s">
        <v>46</v>
      </c>
      <c r="B369" s="28"/>
      <c r="C369" s="88" t="s">
        <v>22</v>
      </c>
      <c r="D369" s="23" t="s">
        <v>180</v>
      </c>
      <c r="E369" s="23" t="s">
        <v>23</v>
      </c>
      <c r="F369" s="23" t="s">
        <v>234</v>
      </c>
      <c r="G369" s="23" t="s">
        <v>47</v>
      </c>
      <c r="H369" s="29"/>
      <c r="I369" s="229">
        <v>754916.39</v>
      </c>
      <c r="J369" s="32"/>
      <c r="K369" s="32">
        <v>974400</v>
      </c>
      <c r="L369" s="298">
        <v>974.4</v>
      </c>
      <c r="M369" s="298">
        <v>1023.1</v>
      </c>
      <c r="N369" s="298">
        <v>1074.3</v>
      </c>
    </row>
    <row r="370" spans="1:14" ht="18.75" customHeight="1" x14ac:dyDescent="0.25">
      <c r="A370" s="28" t="s">
        <v>48</v>
      </c>
      <c r="B370" s="28"/>
      <c r="C370" s="88" t="s">
        <v>22</v>
      </c>
      <c r="D370" s="23" t="s">
        <v>180</v>
      </c>
      <c r="E370" s="23" t="s">
        <v>23</v>
      </c>
      <c r="F370" s="23" t="s">
        <v>234</v>
      </c>
      <c r="G370" s="23" t="s">
        <v>47</v>
      </c>
      <c r="H370" s="29"/>
      <c r="I370" s="229"/>
      <c r="J370" s="32"/>
      <c r="K370" s="32">
        <v>86500</v>
      </c>
      <c r="L370" s="298">
        <v>89.1</v>
      </c>
      <c r="M370" s="298">
        <v>93.6</v>
      </c>
      <c r="N370" s="298">
        <v>98.2</v>
      </c>
    </row>
    <row r="371" spans="1:14" ht="18.75" customHeight="1" x14ac:dyDescent="0.25">
      <c r="A371" s="28" t="s">
        <v>49</v>
      </c>
      <c r="B371" s="28"/>
      <c r="C371" s="88" t="s">
        <v>22</v>
      </c>
      <c r="D371" s="23" t="s">
        <v>180</v>
      </c>
      <c r="E371" s="23" t="s">
        <v>23</v>
      </c>
      <c r="F371" s="23" t="s">
        <v>234</v>
      </c>
      <c r="G371" s="23" t="s">
        <v>44</v>
      </c>
      <c r="H371" s="29"/>
      <c r="I371" s="229"/>
      <c r="J371" s="32"/>
      <c r="K371" s="32">
        <v>3000</v>
      </c>
      <c r="L371" s="298">
        <v>4</v>
      </c>
      <c r="M371" s="298">
        <v>4.2</v>
      </c>
      <c r="N371" s="298">
        <v>4.4000000000000004</v>
      </c>
    </row>
    <row r="372" spans="1:14" ht="35.25" customHeight="1" x14ac:dyDescent="0.25">
      <c r="A372" s="45" t="s">
        <v>51</v>
      </c>
      <c r="B372" s="28"/>
      <c r="C372" s="88" t="s">
        <v>22</v>
      </c>
      <c r="D372" s="23" t="s">
        <v>180</v>
      </c>
      <c r="E372" s="23" t="s">
        <v>23</v>
      </c>
      <c r="F372" s="23" t="s">
        <v>234</v>
      </c>
      <c r="G372" s="23" t="s">
        <v>44</v>
      </c>
      <c r="H372" s="29"/>
      <c r="I372" s="229">
        <v>577156.80000000005</v>
      </c>
      <c r="J372" s="32"/>
      <c r="K372" s="32">
        <v>338400</v>
      </c>
      <c r="L372" s="298">
        <v>350.7</v>
      </c>
      <c r="M372" s="298">
        <v>368.2</v>
      </c>
      <c r="N372" s="298">
        <v>386.6</v>
      </c>
    </row>
    <row r="373" spans="1:14" ht="34.5" customHeight="1" x14ac:dyDescent="0.25">
      <c r="A373" s="28" t="s">
        <v>50</v>
      </c>
      <c r="B373" s="28"/>
      <c r="C373" s="88" t="s">
        <v>22</v>
      </c>
      <c r="D373" s="23" t="s">
        <v>180</v>
      </c>
      <c r="E373" s="23" t="s">
        <v>23</v>
      </c>
      <c r="F373" s="23" t="s">
        <v>234</v>
      </c>
      <c r="G373" s="23"/>
      <c r="H373" s="29"/>
      <c r="I373" s="229"/>
      <c r="J373" s="32"/>
      <c r="K373" s="32"/>
      <c r="L373" s="298">
        <v>7</v>
      </c>
      <c r="M373" s="298">
        <v>7.4</v>
      </c>
      <c r="N373" s="298">
        <v>7.7</v>
      </c>
    </row>
    <row r="374" spans="1:14" ht="0.75" customHeight="1" x14ac:dyDescent="0.25">
      <c r="A374" s="47" t="s">
        <v>52</v>
      </c>
      <c r="B374" s="28"/>
      <c r="C374" s="88" t="s">
        <v>22</v>
      </c>
      <c r="D374" s="23" t="s">
        <v>180</v>
      </c>
      <c r="E374" s="23" t="s">
        <v>23</v>
      </c>
      <c r="F374" s="23" t="s">
        <v>234</v>
      </c>
      <c r="G374" s="23" t="s">
        <v>44</v>
      </c>
      <c r="H374" s="29">
        <v>224</v>
      </c>
      <c r="I374" s="204"/>
      <c r="J374" s="46"/>
      <c r="K374" s="46"/>
      <c r="L374" s="269"/>
      <c r="M374" s="269"/>
      <c r="N374" s="269"/>
    </row>
    <row r="375" spans="1:14" x14ac:dyDescent="0.25">
      <c r="A375" s="28" t="s">
        <v>53</v>
      </c>
      <c r="B375" s="28"/>
      <c r="C375" s="70" t="s">
        <v>22</v>
      </c>
      <c r="D375" s="23" t="s">
        <v>180</v>
      </c>
      <c r="E375" s="23" t="s">
        <v>23</v>
      </c>
      <c r="F375" s="23" t="s">
        <v>234</v>
      </c>
      <c r="G375" s="23"/>
      <c r="H375" s="29">
        <v>225</v>
      </c>
      <c r="I375" s="202">
        <f t="shared" ref="I375:K375" si="229">SUM(I376:I381)</f>
        <v>1700663.9</v>
      </c>
      <c r="J375" s="43">
        <f t="shared" si="229"/>
        <v>0</v>
      </c>
      <c r="K375" s="43">
        <f t="shared" si="229"/>
        <v>1351900</v>
      </c>
      <c r="L375" s="267">
        <f t="shared" ref="L375:N375" si="230">SUM(L377:L381)</f>
        <v>2354.5</v>
      </c>
      <c r="M375" s="267">
        <f t="shared" si="230"/>
        <v>2448.6999999999998</v>
      </c>
      <c r="N375" s="267">
        <f t="shared" si="230"/>
        <v>2546.6</v>
      </c>
    </row>
    <row r="376" spans="1:14" ht="14.25" customHeight="1" x14ac:dyDescent="0.25">
      <c r="A376" s="28" t="s">
        <v>225</v>
      </c>
      <c r="B376" s="28"/>
      <c r="C376" s="88" t="s">
        <v>22</v>
      </c>
      <c r="D376" s="23" t="s">
        <v>180</v>
      </c>
      <c r="E376" s="23" t="s">
        <v>23</v>
      </c>
      <c r="F376" s="23" t="s">
        <v>234</v>
      </c>
      <c r="G376" s="23" t="s">
        <v>44</v>
      </c>
      <c r="H376" s="29"/>
      <c r="I376" s="197">
        <v>1297405.24</v>
      </c>
      <c r="J376" s="30"/>
      <c r="K376" s="30"/>
      <c r="L376" s="300"/>
      <c r="M376" s="300"/>
      <c r="N376" s="300"/>
    </row>
    <row r="377" spans="1:14" ht="18.75" hidden="1" customHeight="1" x14ac:dyDescent="0.25">
      <c r="A377" s="45" t="s">
        <v>235</v>
      </c>
      <c r="B377" s="28"/>
      <c r="C377" s="88"/>
      <c r="D377" s="23" t="s">
        <v>180</v>
      </c>
      <c r="E377" s="23" t="s">
        <v>23</v>
      </c>
      <c r="F377" s="23" t="s">
        <v>234</v>
      </c>
      <c r="G377" s="23" t="s">
        <v>58</v>
      </c>
      <c r="H377" s="29"/>
      <c r="I377" s="197">
        <v>403258.66</v>
      </c>
      <c r="J377" s="30"/>
      <c r="K377" s="30">
        <v>463700</v>
      </c>
      <c r="L377" s="262"/>
      <c r="M377" s="262"/>
      <c r="N377" s="262"/>
    </row>
    <row r="378" spans="1:14" ht="15" customHeight="1" x14ac:dyDescent="0.25">
      <c r="A378" s="45" t="s">
        <v>55</v>
      </c>
      <c r="B378" s="28"/>
      <c r="C378" s="88"/>
      <c r="D378" s="23" t="s">
        <v>180</v>
      </c>
      <c r="E378" s="23" t="s">
        <v>23</v>
      </c>
      <c r="F378" s="23" t="s">
        <v>234</v>
      </c>
      <c r="G378" s="23" t="s">
        <v>44</v>
      </c>
      <c r="H378" s="29"/>
      <c r="I378" s="197"/>
      <c r="J378" s="30"/>
      <c r="K378" s="30"/>
      <c r="L378" s="262">
        <v>2354.5</v>
      </c>
      <c r="M378" s="262">
        <v>2448.6999999999998</v>
      </c>
      <c r="N378" s="262">
        <v>2546.6</v>
      </c>
    </row>
    <row r="379" spans="1:14" ht="18.75" hidden="1" customHeight="1" x14ac:dyDescent="0.25">
      <c r="A379" s="28" t="s">
        <v>236</v>
      </c>
      <c r="B379" s="28"/>
      <c r="C379" s="88" t="s">
        <v>22</v>
      </c>
      <c r="D379" s="23" t="s">
        <v>180</v>
      </c>
      <c r="E379" s="23" t="s">
        <v>23</v>
      </c>
      <c r="F379" s="23" t="s">
        <v>234</v>
      </c>
      <c r="G379" s="23" t="s">
        <v>44</v>
      </c>
      <c r="H379" s="29"/>
      <c r="I379" s="197"/>
      <c r="J379" s="30"/>
      <c r="K379" s="30"/>
      <c r="L379" s="262"/>
      <c r="M379" s="262"/>
      <c r="N379" s="262"/>
    </row>
    <row r="380" spans="1:14" ht="17.25" hidden="1" customHeight="1" x14ac:dyDescent="0.25">
      <c r="A380" s="28" t="s">
        <v>57</v>
      </c>
      <c r="B380" s="28"/>
      <c r="C380" s="88" t="s">
        <v>22</v>
      </c>
      <c r="D380" s="23" t="s">
        <v>180</v>
      </c>
      <c r="E380" s="23" t="s">
        <v>23</v>
      </c>
      <c r="F380" s="23" t="s">
        <v>234</v>
      </c>
      <c r="G380" s="23" t="s">
        <v>44</v>
      </c>
      <c r="H380" s="29"/>
      <c r="I380" s="197"/>
      <c r="J380" s="30"/>
      <c r="K380" s="30">
        <v>888200</v>
      </c>
      <c r="L380" s="262"/>
      <c r="M380" s="262"/>
      <c r="N380" s="262"/>
    </row>
    <row r="381" spans="1:14" ht="18.75" hidden="1" customHeight="1" x14ac:dyDescent="0.25">
      <c r="A381" s="28" t="s">
        <v>59</v>
      </c>
      <c r="B381" s="28"/>
      <c r="C381" s="88" t="s">
        <v>22</v>
      </c>
      <c r="D381" s="23" t="s">
        <v>180</v>
      </c>
      <c r="E381" s="23" t="s">
        <v>23</v>
      </c>
      <c r="F381" s="23" t="s">
        <v>234</v>
      </c>
      <c r="G381" s="23" t="s">
        <v>44</v>
      </c>
      <c r="H381" s="29"/>
      <c r="I381" s="197"/>
      <c r="J381" s="30"/>
      <c r="K381" s="30"/>
      <c r="L381" s="262"/>
      <c r="M381" s="262"/>
      <c r="N381" s="262"/>
    </row>
    <row r="382" spans="1:14" x14ac:dyDescent="0.25">
      <c r="A382" s="28" t="s">
        <v>60</v>
      </c>
      <c r="B382" s="28"/>
      <c r="C382" s="70" t="s">
        <v>22</v>
      </c>
      <c r="D382" s="23" t="s">
        <v>180</v>
      </c>
      <c r="E382" s="23" t="s">
        <v>23</v>
      </c>
      <c r="F382" s="23" t="s">
        <v>234</v>
      </c>
      <c r="G382" s="23"/>
      <c r="H382" s="29">
        <v>226</v>
      </c>
      <c r="I382" s="202">
        <f t="shared" ref="I382:K382" si="231">SUM(I383:I397)</f>
        <v>4128094.63</v>
      </c>
      <c r="J382" s="43">
        <f t="shared" si="231"/>
        <v>0</v>
      </c>
      <c r="K382" s="43">
        <f t="shared" si="231"/>
        <v>7200700</v>
      </c>
      <c r="L382" s="267">
        <f t="shared" ref="L382:N382" si="232">SUM(L383:L397)</f>
        <v>4808.8</v>
      </c>
      <c r="M382" s="267">
        <f t="shared" si="232"/>
        <v>4482.1000000000004</v>
      </c>
      <c r="N382" s="267">
        <f t="shared" si="232"/>
        <v>4639.8999999999996</v>
      </c>
    </row>
    <row r="383" spans="1:14" ht="18.75" customHeight="1" x14ac:dyDescent="0.25">
      <c r="A383" s="28" t="s">
        <v>150</v>
      </c>
      <c r="B383" s="28"/>
      <c r="C383" s="88"/>
      <c r="D383" s="23" t="s">
        <v>180</v>
      </c>
      <c r="E383" s="23" t="s">
        <v>23</v>
      </c>
      <c r="F383" s="23" t="s">
        <v>234</v>
      </c>
      <c r="G383" s="23" t="s">
        <v>44</v>
      </c>
      <c r="H383" s="29"/>
      <c r="I383" s="197"/>
      <c r="J383" s="30"/>
      <c r="K383" s="30"/>
      <c r="L383" s="262"/>
      <c r="M383" s="262"/>
      <c r="N383" s="262"/>
    </row>
    <row r="384" spans="1:14" x14ac:dyDescent="0.25">
      <c r="A384" s="28" t="s">
        <v>62</v>
      </c>
      <c r="B384" s="28"/>
      <c r="C384" s="88" t="s">
        <v>22</v>
      </c>
      <c r="D384" s="23" t="s">
        <v>180</v>
      </c>
      <c r="E384" s="23" t="s">
        <v>23</v>
      </c>
      <c r="F384" s="23" t="s">
        <v>234</v>
      </c>
      <c r="G384" s="23" t="s">
        <v>42</v>
      </c>
      <c r="H384" s="29"/>
      <c r="I384" s="230">
        <v>50606</v>
      </c>
      <c r="J384" s="30"/>
      <c r="K384" s="30">
        <v>62500</v>
      </c>
      <c r="L384" s="262">
        <v>54</v>
      </c>
      <c r="M384" s="262">
        <v>56.7</v>
      </c>
      <c r="N384" s="262">
        <v>58</v>
      </c>
    </row>
    <row r="385" spans="1:14" ht="30" customHeight="1" x14ac:dyDescent="0.25">
      <c r="A385" s="28" t="s">
        <v>237</v>
      </c>
      <c r="B385" s="28"/>
      <c r="C385" s="88" t="s">
        <v>22</v>
      </c>
      <c r="D385" s="23" t="s">
        <v>180</v>
      </c>
      <c r="E385" s="23" t="s">
        <v>23</v>
      </c>
      <c r="F385" s="23" t="s">
        <v>234</v>
      </c>
      <c r="G385" s="23" t="s">
        <v>44</v>
      </c>
      <c r="H385" s="29"/>
      <c r="I385" s="197">
        <v>4077488.63</v>
      </c>
      <c r="J385" s="30"/>
      <c r="K385" s="30"/>
      <c r="L385" s="262"/>
      <c r="M385" s="262"/>
      <c r="N385" s="262"/>
    </row>
    <row r="386" spans="1:14" ht="18.75" customHeight="1" x14ac:dyDescent="0.25">
      <c r="A386" s="28" t="s">
        <v>64</v>
      </c>
      <c r="B386" s="28"/>
      <c r="C386" s="88" t="s">
        <v>22</v>
      </c>
      <c r="D386" s="23" t="s">
        <v>180</v>
      </c>
      <c r="E386" s="23" t="s">
        <v>23</v>
      </c>
      <c r="F386" s="23" t="s">
        <v>234</v>
      </c>
      <c r="G386" s="23" t="s">
        <v>44</v>
      </c>
      <c r="H386" s="29"/>
      <c r="I386" s="197"/>
      <c r="J386" s="30"/>
      <c r="K386" s="30">
        <v>40000</v>
      </c>
      <c r="L386" s="262">
        <v>41.6</v>
      </c>
      <c r="M386" s="262">
        <v>43.3</v>
      </c>
      <c r="N386" s="262">
        <v>44.9</v>
      </c>
    </row>
    <row r="387" spans="1:14" ht="30" x14ac:dyDescent="0.25">
      <c r="A387" s="28" t="s">
        <v>226</v>
      </c>
      <c r="B387" s="28"/>
      <c r="C387" s="88" t="s">
        <v>22</v>
      </c>
      <c r="D387" s="23" t="s">
        <v>180</v>
      </c>
      <c r="E387" s="23" t="s">
        <v>23</v>
      </c>
      <c r="F387" s="23" t="s">
        <v>234</v>
      </c>
      <c r="G387" s="23" t="s">
        <v>44</v>
      </c>
      <c r="H387" s="29"/>
      <c r="I387" s="197"/>
      <c r="J387" s="30"/>
      <c r="K387" s="30">
        <v>1296000</v>
      </c>
      <c r="L387" s="277">
        <v>1677.7</v>
      </c>
      <c r="M387" s="262">
        <v>1401.7</v>
      </c>
      <c r="N387" s="262">
        <v>1457.8</v>
      </c>
    </row>
    <row r="388" spans="1:14" ht="18" customHeight="1" x14ac:dyDescent="0.25">
      <c r="A388" s="28" t="s">
        <v>66</v>
      </c>
      <c r="B388" s="28"/>
      <c r="C388" s="88"/>
      <c r="D388" s="23" t="s">
        <v>180</v>
      </c>
      <c r="E388" s="23" t="s">
        <v>23</v>
      </c>
      <c r="F388" s="23" t="s">
        <v>234</v>
      </c>
      <c r="G388" s="23" t="s">
        <v>44</v>
      </c>
      <c r="H388" s="29"/>
      <c r="I388" s="197"/>
      <c r="J388" s="30"/>
      <c r="K388" s="30">
        <v>3830400</v>
      </c>
      <c r="L388" s="262">
        <v>2354.5</v>
      </c>
      <c r="M388" s="262">
        <v>2448.6</v>
      </c>
      <c r="N388" s="262">
        <v>2546.5</v>
      </c>
    </row>
    <row r="389" spans="1:14" ht="39.75" customHeight="1" x14ac:dyDescent="0.25">
      <c r="A389" s="28" t="s">
        <v>67</v>
      </c>
      <c r="B389" s="28"/>
      <c r="C389" s="88" t="s">
        <v>22</v>
      </c>
      <c r="D389" s="23" t="s">
        <v>180</v>
      </c>
      <c r="E389" s="23" t="s">
        <v>23</v>
      </c>
      <c r="F389" s="23" t="s">
        <v>234</v>
      </c>
      <c r="G389" s="23"/>
      <c r="H389" s="29"/>
      <c r="I389" s="197"/>
      <c r="J389" s="30"/>
      <c r="K389" s="30">
        <v>20000</v>
      </c>
      <c r="L389" s="262">
        <v>21</v>
      </c>
      <c r="M389" s="262">
        <v>21.8</v>
      </c>
      <c r="N389" s="262">
        <v>22.7</v>
      </c>
    </row>
    <row r="390" spans="1:14" ht="28.5" customHeight="1" x14ac:dyDescent="0.25">
      <c r="A390" s="28" t="s">
        <v>68</v>
      </c>
      <c r="B390" s="28"/>
      <c r="C390" s="88"/>
      <c r="D390" s="23" t="s">
        <v>180</v>
      </c>
      <c r="E390" s="23" t="s">
        <v>23</v>
      </c>
      <c r="F390" s="23" t="s">
        <v>234</v>
      </c>
      <c r="G390" s="23" t="s">
        <v>44</v>
      </c>
      <c r="H390" s="29"/>
      <c r="I390" s="197"/>
      <c r="J390" s="30"/>
      <c r="K390" s="30">
        <v>35000</v>
      </c>
      <c r="L390" s="262">
        <v>10</v>
      </c>
      <c r="M390" s="262">
        <v>10</v>
      </c>
      <c r="N390" s="262">
        <v>10</v>
      </c>
    </row>
    <row r="391" spans="1:14" ht="30" hidden="1" x14ac:dyDescent="0.25">
      <c r="A391" s="28" t="s">
        <v>69</v>
      </c>
      <c r="B391" s="28"/>
      <c r="C391" s="88"/>
      <c r="D391" s="23" t="s">
        <v>180</v>
      </c>
      <c r="E391" s="23" t="s">
        <v>23</v>
      </c>
      <c r="F391" s="23" t="s">
        <v>234</v>
      </c>
      <c r="G391" s="23" t="s">
        <v>44</v>
      </c>
      <c r="H391" s="29"/>
      <c r="I391" s="197"/>
      <c r="J391" s="30"/>
      <c r="K391" s="30">
        <v>303000</v>
      </c>
      <c r="L391" s="262"/>
      <c r="M391" s="262"/>
      <c r="N391" s="262"/>
    </row>
    <row r="392" spans="1:14" ht="42.75" hidden="1" customHeight="1" x14ac:dyDescent="0.25">
      <c r="A392" s="45" t="s">
        <v>322</v>
      </c>
      <c r="B392" s="28"/>
      <c r="C392" s="88" t="s">
        <v>22</v>
      </c>
      <c r="D392" s="23" t="s">
        <v>180</v>
      </c>
      <c r="E392" s="23" t="s">
        <v>23</v>
      </c>
      <c r="F392" s="23" t="s">
        <v>234</v>
      </c>
      <c r="G392" s="23" t="s">
        <v>44</v>
      </c>
      <c r="H392" s="29"/>
      <c r="I392" s="197"/>
      <c r="J392" s="30"/>
      <c r="K392" s="30">
        <v>100000</v>
      </c>
      <c r="L392" s="262"/>
      <c r="M392" s="262"/>
      <c r="N392" s="262"/>
    </row>
    <row r="393" spans="1:14" ht="45" hidden="1" x14ac:dyDescent="0.25">
      <c r="A393" s="28" t="s">
        <v>238</v>
      </c>
      <c r="B393" s="28"/>
      <c r="C393" s="88" t="s">
        <v>22</v>
      </c>
      <c r="D393" s="23" t="s">
        <v>180</v>
      </c>
      <c r="E393" s="23" t="s">
        <v>23</v>
      </c>
      <c r="F393" s="23" t="s">
        <v>234</v>
      </c>
      <c r="G393" s="23" t="s">
        <v>44</v>
      </c>
      <c r="H393" s="135"/>
      <c r="I393" s="231"/>
      <c r="J393" s="30"/>
      <c r="K393" s="124">
        <v>602800</v>
      </c>
      <c r="L393" s="299"/>
      <c r="M393" s="295"/>
      <c r="N393" s="262"/>
    </row>
    <row r="394" spans="1:14" ht="21" customHeight="1" x14ac:dyDescent="0.25">
      <c r="A394" s="48" t="s">
        <v>228</v>
      </c>
      <c r="B394" s="28"/>
      <c r="C394" s="88" t="s">
        <v>22</v>
      </c>
      <c r="D394" s="23" t="s">
        <v>180</v>
      </c>
      <c r="E394" s="23" t="s">
        <v>23</v>
      </c>
      <c r="F394" s="23" t="s">
        <v>234</v>
      </c>
      <c r="G394" s="23"/>
      <c r="H394" s="29"/>
      <c r="I394" s="197"/>
      <c r="J394" s="30"/>
      <c r="K394" s="30">
        <v>70000</v>
      </c>
      <c r="L394" s="262">
        <v>150</v>
      </c>
      <c r="M394" s="262"/>
      <c r="N394" s="262"/>
    </row>
    <row r="395" spans="1:14" ht="30.75" customHeight="1" x14ac:dyDescent="0.25">
      <c r="A395" s="28" t="s">
        <v>239</v>
      </c>
      <c r="B395" s="28"/>
      <c r="C395" s="88"/>
      <c r="D395" s="23"/>
      <c r="E395" s="23"/>
      <c r="F395" s="23" t="s">
        <v>234</v>
      </c>
      <c r="G395" s="23"/>
      <c r="H395" s="29"/>
      <c r="I395" s="197"/>
      <c r="J395" s="30"/>
      <c r="K395" s="30">
        <v>600000</v>
      </c>
      <c r="L395" s="262">
        <v>500</v>
      </c>
      <c r="M395" s="262">
        <v>500</v>
      </c>
      <c r="N395" s="262">
        <v>500</v>
      </c>
    </row>
    <row r="396" spans="1:14" ht="1.5" customHeight="1" x14ac:dyDescent="0.25">
      <c r="A396" s="28" t="s">
        <v>229</v>
      </c>
      <c r="B396" s="28"/>
      <c r="C396" s="88" t="s">
        <v>22</v>
      </c>
      <c r="D396" s="23" t="s">
        <v>180</v>
      </c>
      <c r="E396" s="23" t="s">
        <v>23</v>
      </c>
      <c r="F396" s="23" t="s">
        <v>234</v>
      </c>
      <c r="G396" s="23" t="s">
        <v>44</v>
      </c>
      <c r="H396" s="29"/>
      <c r="I396" s="197"/>
      <c r="J396" s="30"/>
      <c r="K396" s="30">
        <v>189000</v>
      </c>
      <c r="L396" s="262"/>
      <c r="M396" s="262"/>
      <c r="N396" s="262"/>
    </row>
    <row r="397" spans="1:14" ht="36.75" hidden="1" customHeight="1" x14ac:dyDescent="0.25">
      <c r="A397" s="28" t="s">
        <v>240</v>
      </c>
      <c r="B397" s="28"/>
      <c r="C397" s="88"/>
      <c r="D397" s="23" t="s">
        <v>180</v>
      </c>
      <c r="E397" s="23" t="s">
        <v>23</v>
      </c>
      <c r="F397" s="23" t="s">
        <v>234</v>
      </c>
      <c r="G397" s="23" t="s">
        <v>44</v>
      </c>
      <c r="H397" s="29"/>
      <c r="I397" s="197"/>
      <c r="J397" s="30"/>
      <c r="K397" s="30">
        <v>52000</v>
      </c>
      <c r="L397" s="262"/>
      <c r="M397" s="262"/>
      <c r="N397" s="262"/>
    </row>
    <row r="398" spans="1:14" ht="36.75" hidden="1" customHeight="1" x14ac:dyDescent="0.25">
      <c r="A398" s="48" t="s">
        <v>76</v>
      </c>
      <c r="B398" s="28"/>
      <c r="C398" s="88" t="s">
        <v>22</v>
      </c>
      <c r="D398" s="23" t="s">
        <v>180</v>
      </c>
      <c r="E398" s="23" t="s">
        <v>23</v>
      </c>
      <c r="F398" s="23" t="s">
        <v>234</v>
      </c>
      <c r="G398" s="23" t="s">
        <v>44</v>
      </c>
      <c r="H398" s="5">
        <v>227</v>
      </c>
      <c r="I398" s="197"/>
      <c r="J398" s="30"/>
      <c r="K398" s="30"/>
      <c r="L398" s="262"/>
      <c r="M398" s="262"/>
      <c r="N398" s="262"/>
    </row>
    <row r="399" spans="1:14" ht="30" hidden="1" x14ac:dyDescent="0.25">
      <c r="A399" s="48" t="s">
        <v>77</v>
      </c>
      <c r="B399" s="28"/>
      <c r="C399" s="88" t="s">
        <v>22</v>
      </c>
      <c r="D399" s="23" t="s">
        <v>180</v>
      </c>
      <c r="E399" s="23" t="s">
        <v>23</v>
      </c>
      <c r="F399" s="23" t="s">
        <v>234</v>
      </c>
      <c r="G399" s="23" t="s">
        <v>44</v>
      </c>
      <c r="H399" s="5">
        <v>228</v>
      </c>
      <c r="I399" s="197"/>
      <c r="J399" s="30"/>
      <c r="K399" s="30"/>
      <c r="L399" s="262"/>
      <c r="M399" s="262"/>
      <c r="N399" s="262"/>
    </row>
    <row r="400" spans="1:14" ht="1.5" hidden="1" customHeight="1" x14ac:dyDescent="0.25">
      <c r="A400" s="49" t="s">
        <v>78</v>
      </c>
      <c r="B400" s="28"/>
      <c r="C400" s="88" t="s">
        <v>22</v>
      </c>
      <c r="D400" s="23" t="s">
        <v>180</v>
      </c>
      <c r="E400" s="23" t="s">
        <v>23</v>
      </c>
      <c r="F400" s="23" t="s">
        <v>234</v>
      </c>
      <c r="G400" s="23" t="s">
        <v>44</v>
      </c>
      <c r="H400" s="5">
        <v>229</v>
      </c>
      <c r="I400" s="204"/>
      <c r="J400" s="46"/>
      <c r="K400" s="46"/>
      <c r="L400" s="269"/>
      <c r="M400" s="269"/>
      <c r="N400" s="269"/>
    </row>
    <row r="401" spans="1:14" x14ac:dyDescent="0.25">
      <c r="A401" s="6" t="s">
        <v>79</v>
      </c>
      <c r="B401" s="6"/>
      <c r="C401" s="70" t="s">
        <v>22</v>
      </c>
      <c r="D401" s="23" t="s">
        <v>180</v>
      </c>
      <c r="E401" s="23" t="s">
        <v>23</v>
      </c>
      <c r="F401" s="23" t="s">
        <v>234</v>
      </c>
      <c r="G401" s="23"/>
      <c r="H401" s="5">
        <v>290</v>
      </c>
      <c r="I401" s="202">
        <f t="shared" ref="I401:K401" si="233">I402+I405</f>
        <v>28392</v>
      </c>
      <c r="J401" s="43">
        <f t="shared" si="233"/>
        <v>0</v>
      </c>
      <c r="K401" s="43">
        <f t="shared" si="233"/>
        <v>28400</v>
      </c>
      <c r="L401" s="267">
        <f t="shared" ref="L401:N401" si="234">L402+L405</f>
        <v>39.5</v>
      </c>
      <c r="M401" s="267">
        <f t="shared" si="234"/>
        <v>39.5</v>
      </c>
      <c r="N401" s="267">
        <f t="shared" si="234"/>
        <v>39.5</v>
      </c>
    </row>
    <row r="402" spans="1:14" x14ac:dyDescent="0.25">
      <c r="A402" s="48" t="s">
        <v>80</v>
      </c>
      <c r="B402" s="6"/>
      <c r="C402" s="39" t="s">
        <v>22</v>
      </c>
      <c r="D402" s="23" t="s">
        <v>180</v>
      </c>
      <c r="E402" s="23" t="s">
        <v>23</v>
      </c>
      <c r="F402" s="23" t="s">
        <v>234</v>
      </c>
      <c r="G402" s="23"/>
      <c r="H402" s="5">
        <v>291</v>
      </c>
      <c r="I402" s="232">
        <f t="shared" ref="I402:K402" si="235">I403+I404</f>
        <v>25102.73</v>
      </c>
      <c r="J402" s="136">
        <f t="shared" si="235"/>
        <v>0</v>
      </c>
      <c r="K402" s="136">
        <f t="shared" si="235"/>
        <v>28400</v>
      </c>
      <c r="L402" s="300">
        <f t="shared" ref="L402:N402" si="236">L403+L404</f>
        <v>39.5</v>
      </c>
      <c r="M402" s="300">
        <f t="shared" si="236"/>
        <v>39.5</v>
      </c>
      <c r="N402" s="300">
        <f t="shared" si="236"/>
        <v>39.5</v>
      </c>
    </row>
    <row r="403" spans="1:14" ht="18.75" customHeight="1" x14ac:dyDescent="0.25">
      <c r="A403" s="28" t="s">
        <v>152</v>
      </c>
      <c r="B403" s="28"/>
      <c r="C403" s="88" t="s">
        <v>22</v>
      </c>
      <c r="D403" s="23" t="s">
        <v>180</v>
      </c>
      <c r="E403" s="23" t="s">
        <v>23</v>
      </c>
      <c r="F403" s="23" t="s">
        <v>234</v>
      </c>
      <c r="G403" s="23" t="s">
        <v>82</v>
      </c>
      <c r="H403" s="29"/>
      <c r="I403" s="197">
        <v>25102.73</v>
      </c>
      <c r="J403" s="30"/>
      <c r="K403" s="30">
        <v>28400</v>
      </c>
      <c r="L403" s="262">
        <v>29.5</v>
      </c>
      <c r="M403" s="262">
        <v>29.5</v>
      </c>
      <c r="N403" s="262">
        <v>29.5</v>
      </c>
    </row>
    <row r="404" spans="1:14" ht="25.5" customHeight="1" x14ac:dyDescent="0.25">
      <c r="A404" s="28" t="s">
        <v>83</v>
      </c>
      <c r="B404" s="28"/>
      <c r="C404" s="88" t="s">
        <v>22</v>
      </c>
      <c r="D404" s="23" t="s">
        <v>180</v>
      </c>
      <c r="E404" s="23" t="s">
        <v>23</v>
      </c>
      <c r="F404" s="23" t="s">
        <v>234</v>
      </c>
      <c r="G404" s="23" t="s">
        <v>84</v>
      </c>
      <c r="H404" s="29"/>
      <c r="I404" s="197"/>
      <c r="J404" s="30"/>
      <c r="K404" s="30"/>
      <c r="L404" s="262">
        <v>10</v>
      </c>
      <c r="M404" s="262">
        <v>10</v>
      </c>
      <c r="N404" s="262">
        <v>10</v>
      </c>
    </row>
    <row r="405" spans="1:14" ht="27" hidden="1" customHeight="1" x14ac:dyDescent="0.25">
      <c r="A405" s="48" t="s">
        <v>85</v>
      </c>
      <c r="B405" s="28"/>
      <c r="C405" s="88" t="s">
        <v>22</v>
      </c>
      <c r="D405" s="23" t="s">
        <v>180</v>
      </c>
      <c r="E405" s="23" t="s">
        <v>23</v>
      </c>
      <c r="F405" s="23" t="s">
        <v>234</v>
      </c>
      <c r="G405" s="23" t="s">
        <v>86</v>
      </c>
      <c r="H405" s="5">
        <v>292</v>
      </c>
      <c r="I405" s="197">
        <v>3289.27</v>
      </c>
      <c r="J405" s="30"/>
      <c r="K405" s="30"/>
      <c r="L405" s="262"/>
      <c r="M405" s="262"/>
      <c r="N405" s="262"/>
    </row>
    <row r="406" spans="1:14" x14ac:dyDescent="0.25">
      <c r="A406" s="6" t="s">
        <v>88</v>
      </c>
      <c r="B406" s="6"/>
      <c r="C406" s="70" t="s">
        <v>22</v>
      </c>
      <c r="D406" s="23" t="s">
        <v>180</v>
      </c>
      <c r="E406" s="23" t="s">
        <v>23</v>
      </c>
      <c r="F406" s="23" t="s">
        <v>234</v>
      </c>
      <c r="G406" s="23"/>
      <c r="H406" s="5">
        <v>300</v>
      </c>
      <c r="I406" s="203">
        <f t="shared" ref="I406:K406" si="237">I407+I409</f>
        <v>790573.52</v>
      </c>
      <c r="J406" s="44">
        <f t="shared" si="237"/>
        <v>0</v>
      </c>
      <c r="K406" s="44">
        <f t="shared" si="237"/>
        <v>520800</v>
      </c>
      <c r="L406" s="268">
        <f t="shared" ref="L406:N406" si="238">L407+L409</f>
        <v>490</v>
      </c>
      <c r="M406" s="268">
        <f t="shared" si="238"/>
        <v>455.4</v>
      </c>
      <c r="N406" s="268">
        <f t="shared" si="238"/>
        <v>471.2</v>
      </c>
    </row>
    <row r="407" spans="1:14" x14ac:dyDescent="0.25">
      <c r="A407" s="28" t="s">
        <v>89</v>
      </c>
      <c r="B407" s="28"/>
      <c r="C407" s="70" t="s">
        <v>22</v>
      </c>
      <c r="D407" s="23" t="s">
        <v>180</v>
      </c>
      <c r="E407" s="23" t="s">
        <v>23</v>
      </c>
      <c r="F407" s="23" t="s">
        <v>234</v>
      </c>
      <c r="G407" s="23"/>
      <c r="H407" s="29">
        <v>310</v>
      </c>
      <c r="I407" s="214">
        <f t="shared" ref="I407:K407" si="239">I408</f>
        <v>0</v>
      </c>
      <c r="J407" s="81">
        <f t="shared" si="239"/>
        <v>0</v>
      </c>
      <c r="K407" s="81">
        <f t="shared" si="239"/>
        <v>78800</v>
      </c>
      <c r="L407" s="282">
        <f t="shared" ref="L407:N407" si="240">L408</f>
        <v>50</v>
      </c>
      <c r="M407" s="282">
        <f t="shared" si="240"/>
        <v>0</v>
      </c>
      <c r="N407" s="282">
        <f t="shared" si="240"/>
        <v>0</v>
      </c>
    </row>
    <row r="408" spans="1:14" x14ac:dyDescent="0.25">
      <c r="A408" s="28" t="s">
        <v>90</v>
      </c>
      <c r="B408" s="28"/>
      <c r="C408" s="88" t="s">
        <v>22</v>
      </c>
      <c r="D408" s="23" t="s">
        <v>180</v>
      </c>
      <c r="E408" s="23" t="s">
        <v>23</v>
      </c>
      <c r="F408" s="23" t="s">
        <v>234</v>
      </c>
      <c r="G408" s="23" t="s">
        <v>44</v>
      </c>
      <c r="H408" s="29"/>
      <c r="I408" s="197"/>
      <c r="J408" s="30"/>
      <c r="K408" s="30">
        <v>78800</v>
      </c>
      <c r="L408" s="262">
        <v>50</v>
      </c>
      <c r="M408" s="262"/>
      <c r="N408" s="262"/>
    </row>
    <row r="409" spans="1:14" x14ac:dyDescent="0.25">
      <c r="A409" s="28" t="s">
        <v>92</v>
      </c>
      <c r="B409" s="28"/>
      <c r="C409" s="39" t="s">
        <v>22</v>
      </c>
      <c r="D409" s="23" t="s">
        <v>180</v>
      </c>
      <c r="E409" s="23" t="s">
        <v>23</v>
      </c>
      <c r="F409" s="23" t="s">
        <v>234</v>
      </c>
      <c r="G409" s="23" t="s">
        <v>44</v>
      </c>
      <c r="H409" s="5">
        <v>340</v>
      </c>
      <c r="I409" s="209">
        <f t="shared" ref="I409:K409" si="241">I410+I411+I412+I420</f>
        <v>790573.52</v>
      </c>
      <c r="J409" s="64">
        <f t="shared" si="241"/>
        <v>0</v>
      </c>
      <c r="K409" s="64">
        <f t="shared" si="241"/>
        <v>442000</v>
      </c>
      <c r="L409" s="274">
        <f>L410+L411+L412+L420</f>
        <v>440</v>
      </c>
      <c r="M409" s="274">
        <f>M410+M411+M412+M420</f>
        <v>455.4</v>
      </c>
      <c r="N409" s="274">
        <f>N410+N411+N412+N420</f>
        <v>471.2</v>
      </c>
    </row>
    <row r="410" spans="1:14" x14ac:dyDescent="0.25">
      <c r="A410" s="52" t="s">
        <v>93</v>
      </c>
      <c r="B410" s="28"/>
      <c r="C410" s="39" t="s">
        <v>22</v>
      </c>
      <c r="D410" s="23" t="s">
        <v>180</v>
      </c>
      <c r="E410" s="23" t="s">
        <v>23</v>
      </c>
      <c r="F410" s="23" t="s">
        <v>234</v>
      </c>
      <c r="G410" s="23" t="s">
        <v>44</v>
      </c>
      <c r="H410" s="5">
        <v>343</v>
      </c>
      <c r="I410" s="197">
        <v>13166.66</v>
      </c>
      <c r="J410" s="30"/>
      <c r="K410" s="30">
        <v>52000</v>
      </c>
      <c r="L410" s="262">
        <v>70</v>
      </c>
      <c r="M410" s="262">
        <v>75</v>
      </c>
      <c r="N410" s="262">
        <v>80</v>
      </c>
    </row>
    <row r="411" spans="1:14" ht="37.5" customHeight="1" x14ac:dyDescent="0.25">
      <c r="A411" s="52" t="s">
        <v>241</v>
      </c>
      <c r="B411" s="28"/>
      <c r="C411" s="39" t="s">
        <v>22</v>
      </c>
      <c r="D411" s="23" t="s">
        <v>180</v>
      </c>
      <c r="E411" s="23" t="s">
        <v>23</v>
      </c>
      <c r="F411" s="23" t="s">
        <v>234</v>
      </c>
      <c r="G411" s="51" t="s">
        <v>232</v>
      </c>
      <c r="H411" s="5">
        <v>345</v>
      </c>
      <c r="I411" s="197">
        <v>558950</v>
      </c>
      <c r="J411" s="30"/>
      <c r="K411" s="30"/>
      <c r="L411" s="262">
        <v>50</v>
      </c>
      <c r="M411" s="262">
        <v>50</v>
      </c>
      <c r="N411" s="262">
        <v>50</v>
      </c>
    </row>
    <row r="412" spans="1:14" ht="36.75" customHeight="1" x14ac:dyDescent="0.25">
      <c r="A412" s="56" t="s">
        <v>96</v>
      </c>
      <c r="B412" s="28"/>
      <c r="C412" s="39" t="s">
        <v>22</v>
      </c>
      <c r="D412" s="23" t="s">
        <v>180</v>
      </c>
      <c r="E412" s="23" t="s">
        <v>23</v>
      </c>
      <c r="F412" s="23" t="s">
        <v>234</v>
      </c>
      <c r="G412" s="23" t="s">
        <v>44</v>
      </c>
      <c r="H412" s="5">
        <v>346</v>
      </c>
      <c r="I412" s="209">
        <f t="shared" ref="I412:K412" si="242">I413+I414+I415+I416+I417+I419</f>
        <v>218456.86</v>
      </c>
      <c r="J412" s="64">
        <f t="shared" si="242"/>
        <v>0</v>
      </c>
      <c r="K412" s="64">
        <f t="shared" si="242"/>
        <v>290000</v>
      </c>
      <c r="L412" s="274">
        <f>L413+L414+L415+L416+L418+L419</f>
        <v>320</v>
      </c>
      <c r="M412" s="274">
        <f>M413+M414+M415+M416+M418+M419</f>
        <v>330.4</v>
      </c>
      <c r="N412" s="274">
        <f>N413+N414+N415+N416+N418+N419</f>
        <v>341.2</v>
      </c>
    </row>
    <row r="413" spans="1:14" x14ac:dyDescent="0.25">
      <c r="A413" s="52" t="s">
        <v>97</v>
      </c>
      <c r="B413" s="28"/>
      <c r="C413" s="39"/>
      <c r="D413" s="23" t="s">
        <v>180</v>
      </c>
      <c r="E413" s="23" t="s">
        <v>23</v>
      </c>
      <c r="F413" s="23" t="s">
        <v>234</v>
      </c>
      <c r="G413" s="23" t="s">
        <v>44</v>
      </c>
      <c r="H413" s="5"/>
      <c r="I413" s="197">
        <v>18456.86</v>
      </c>
      <c r="J413" s="30"/>
      <c r="K413" s="30"/>
      <c r="L413" s="262">
        <v>20</v>
      </c>
      <c r="M413" s="262">
        <v>20</v>
      </c>
      <c r="N413" s="262">
        <v>20</v>
      </c>
    </row>
    <row r="414" spans="1:14" ht="29.25" customHeight="1" x14ac:dyDescent="0.25">
      <c r="A414" s="52" t="s">
        <v>98</v>
      </c>
      <c r="B414" s="28"/>
      <c r="C414" s="39"/>
      <c r="D414" s="23" t="s">
        <v>180</v>
      </c>
      <c r="E414" s="23" t="s">
        <v>23</v>
      </c>
      <c r="F414" s="23" t="s">
        <v>234</v>
      </c>
      <c r="G414" s="51" t="s">
        <v>44</v>
      </c>
      <c r="H414" s="5"/>
      <c r="I414" s="197">
        <v>200000</v>
      </c>
      <c r="J414" s="30"/>
      <c r="K414" s="30">
        <v>30000</v>
      </c>
      <c r="L414" s="262">
        <v>40</v>
      </c>
      <c r="M414" s="262">
        <v>40</v>
      </c>
      <c r="N414" s="262">
        <v>40</v>
      </c>
    </row>
    <row r="415" spans="1:14" ht="30" hidden="1" x14ac:dyDescent="0.25">
      <c r="A415" s="52" t="s">
        <v>99</v>
      </c>
      <c r="B415" s="28"/>
      <c r="C415" s="39"/>
      <c r="D415" s="23" t="s">
        <v>180</v>
      </c>
      <c r="E415" s="23" t="s">
        <v>23</v>
      </c>
      <c r="F415" s="23" t="s">
        <v>234</v>
      </c>
      <c r="G415" s="23" t="s">
        <v>44</v>
      </c>
      <c r="H415" s="5"/>
      <c r="I415" s="197"/>
      <c r="J415" s="30"/>
      <c r="K415" s="30"/>
      <c r="L415" s="262"/>
      <c r="M415" s="262"/>
      <c r="N415" s="262"/>
    </row>
    <row r="416" spans="1:14" ht="19.5" customHeight="1" x14ac:dyDescent="0.25">
      <c r="A416" s="52" t="s">
        <v>100</v>
      </c>
      <c r="B416" s="28"/>
      <c r="C416" s="39"/>
      <c r="D416" s="23" t="s">
        <v>180</v>
      </c>
      <c r="E416" s="23" t="s">
        <v>23</v>
      </c>
      <c r="F416" s="23" t="s">
        <v>234</v>
      </c>
      <c r="G416" s="23" t="s">
        <v>44</v>
      </c>
      <c r="H416" s="5"/>
      <c r="I416" s="197"/>
      <c r="J416" s="30"/>
      <c r="K416" s="30">
        <f>140000+30000</f>
        <v>170000</v>
      </c>
      <c r="L416" s="262">
        <v>180</v>
      </c>
      <c r="M416" s="262">
        <v>187.2</v>
      </c>
      <c r="N416" s="262">
        <v>194.7</v>
      </c>
    </row>
    <row r="417" spans="1:14" ht="0.75" customHeight="1" x14ac:dyDescent="0.25">
      <c r="A417" s="52" t="s">
        <v>101</v>
      </c>
      <c r="B417" s="28"/>
      <c r="C417" s="39"/>
      <c r="D417" s="23" t="s">
        <v>180</v>
      </c>
      <c r="E417" s="23" t="s">
        <v>23</v>
      </c>
      <c r="F417" s="23" t="s">
        <v>234</v>
      </c>
      <c r="G417" s="23"/>
      <c r="H417" s="5"/>
      <c r="I417" s="197"/>
      <c r="J417" s="30"/>
      <c r="K417" s="30"/>
      <c r="L417" s="262"/>
      <c r="M417" s="262"/>
      <c r="N417" s="262"/>
    </row>
    <row r="418" spans="1:14" ht="21" customHeight="1" x14ac:dyDescent="0.25">
      <c r="A418" s="52" t="s">
        <v>94</v>
      </c>
      <c r="B418" s="28"/>
      <c r="C418" s="39" t="s">
        <v>22</v>
      </c>
      <c r="D418" s="23" t="s">
        <v>180</v>
      </c>
      <c r="E418" s="23" t="s">
        <v>23</v>
      </c>
      <c r="F418" s="23" t="s">
        <v>234</v>
      </c>
      <c r="G418" s="51" t="s">
        <v>232</v>
      </c>
      <c r="H418" s="5">
        <v>344</v>
      </c>
      <c r="I418" s="197"/>
      <c r="J418" s="30"/>
      <c r="K418" s="30"/>
      <c r="L418" s="262"/>
      <c r="M418" s="262"/>
      <c r="N418" s="262"/>
    </row>
    <row r="419" spans="1:14" ht="13.5" customHeight="1" x14ac:dyDescent="0.25">
      <c r="A419" s="52" t="s">
        <v>102</v>
      </c>
      <c r="B419" s="28"/>
      <c r="C419" s="39"/>
      <c r="D419" s="23" t="s">
        <v>180</v>
      </c>
      <c r="E419" s="23" t="s">
        <v>23</v>
      </c>
      <c r="F419" s="23" t="s">
        <v>234</v>
      </c>
      <c r="G419" s="23" t="s">
        <v>44</v>
      </c>
      <c r="H419" s="5"/>
      <c r="I419" s="197"/>
      <c r="J419" s="30"/>
      <c r="K419" s="30">
        <v>90000</v>
      </c>
      <c r="L419" s="262">
        <v>80</v>
      </c>
      <c r="M419" s="262">
        <v>83.2</v>
      </c>
      <c r="N419" s="262">
        <v>86.5</v>
      </c>
    </row>
    <row r="420" spans="1:14" ht="30" hidden="1" x14ac:dyDescent="0.25">
      <c r="A420" s="56" t="s">
        <v>103</v>
      </c>
      <c r="B420" s="28"/>
      <c r="C420" s="39" t="s">
        <v>22</v>
      </c>
      <c r="D420" s="23" t="s">
        <v>180</v>
      </c>
      <c r="E420" s="23" t="s">
        <v>23</v>
      </c>
      <c r="F420" s="23" t="s">
        <v>234</v>
      </c>
      <c r="G420" s="23"/>
      <c r="H420" s="5">
        <v>349</v>
      </c>
      <c r="I420" s="209">
        <f t="shared" ref="I420:N420" si="243">I421+I422</f>
        <v>0</v>
      </c>
      <c r="J420" s="64">
        <f t="shared" si="243"/>
        <v>0</v>
      </c>
      <c r="K420" s="64">
        <f t="shared" si="243"/>
        <v>100000</v>
      </c>
      <c r="L420" s="274">
        <f t="shared" si="243"/>
        <v>0</v>
      </c>
      <c r="M420" s="274">
        <f t="shared" si="243"/>
        <v>0</v>
      </c>
      <c r="N420" s="274">
        <f t="shared" si="243"/>
        <v>0</v>
      </c>
    </row>
    <row r="421" spans="1:14" ht="48.75" hidden="1" customHeight="1" x14ac:dyDescent="0.25">
      <c r="A421" s="57" t="s">
        <v>104</v>
      </c>
      <c r="B421" s="28"/>
      <c r="C421" s="39"/>
      <c r="D421" s="23" t="s">
        <v>180</v>
      </c>
      <c r="E421" s="23" t="s">
        <v>23</v>
      </c>
      <c r="F421" s="23" t="s">
        <v>234</v>
      </c>
      <c r="G421" s="23" t="s">
        <v>44</v>
      </c>
      <c r="H421" s="5"/>
      <c r="I421" s="197"/>
      <c r="J421" s="30"/>
      <c r="K421" s="30">
        <v>100000</v>
      </c>
      <c r="L421" s="262"/>
      <c r="M421" s="262"/>
      <c r="N421" s="262"/>
    </row>
    <row r="422" spans="1:14" ht="21.75" hidden="1" customHeight="1" x14ac:dyDescent="0.25">
      <c r="A422" s="59" t="s">
        <v>105</v>
      </c>
      <c r="B422" s="28"/>
      <c r="C422" s="39"/>
      <c r="D422" s="23" t="s">
        <v>180</v>
      </c>
      <c r="E422" s="23" t="s">
        <v>23</v>
      </c>
      <c r="F422" s="23" t="s">
        <v>234</v>
      </c>
      <c r="G422" s="23" t="s">
        <v>44</v>
      </c>
      <c r="I422" s="233"/>
      <c r="J422" s="55"/>
      <c r="K422" s="55"/>
      <c r="L422" s="301"/>
      <c r="M422" s="301"/>
      <c r="N422" s="301"/>
    </row>
    <row r="423" spans="1:14" x14ac:dyDescent="0.25">
      <c r="A423" s="348" t="s">
        <v>242</v>
      </c>
      <c r="B423" s="137"/>
      <c r="C423" s="18" t="s">
        <v>22</v>
      </c>
      <c r="D423" s="18" t="s">
        <v>180</v>
      </c>
      <c r="E423" s="18" t="s">
        <v>23</v>
      </c>
      <c r="F423" s="18"/>
      <c r="G423" s="18"/>
      <c r="H423" s="18"/>
      <c r="I423" s="210">
        <f t="shared" ref="I423:N424" si="244">I424</f>
        <v>0</v>
      </c>
      <c r="J423" s="67">
        <f t="shared" si="244"/>
        <v>0</v>
      </c>
      <c r="K423" s="67">
        <f t="shared" si="244"/>
        <v>7986800</v>
      </c>
      <c r="L423" s="275">
        <f t="shared" si="244"/>
        <v>8907.3000000000011</v>
      </c>
      <c r="M423" s="275">
        <f t="shared" si="244"/>
        <v>9417.7599999999984</v>
      </c>
      <c r="N423" s="275">
        <f t="shared" si="244"/>
        <v>10092.42</v>
      </c>
    </row>
    <row r="424" spans="1:14" ht="18.75" customHeight="1" x14ac:dyDescent="0.25">
      <c r="A424" s="129" t="s">
        <v>160</v>
      </c>
      <c r="B424" s="138"/>
      <c r="C424" s="70" t="s">
        <v>22</v>
      </c>
      <c r="D424" s="23" t="s">
        <v>180</v>
      </c>
      <c r="E424" s="23" t="s">
        <v>23</v>
      </c>
      <c r="F424" s="23"/>
      <c r="G424" s="23"/>
      <c r="H424" s="130"/>
      <c r="I424" s="202">
        <f t="shared" si="244"/>
        <v>0</v>
      </c>
      <c r="J424" s="43">
        <f t="shared" si="244"/>
        <v>0</v>
      </c>
      <c r="K424" s="43">
        <f t="shared" si="244"/>
        <v>7986800</v>
      </c>
      <c r="L424" s="267">
        <f t="shared" si="244"/>
        <v>8907.3000000000011</v>
      </c>
      <c r="M424" s="267">
        <f t="shared" si="244"/>
        <v>9417.7599999999984</v>
      </c>
      <c r="N424" s="267">
        <f t="shared" si="244"/>
        <v>10092.42</v>
      </c>
    </row>
    <row r="425" spans="1:14" ht="18.75" hidden="1" customHeight="1" x14ac:dyDescent="0.25">
      <c r="A425" s="28" t="s">
        <v>200</v>
      </c>
      <c r="B425" s="138"/>
      <c r="C425" s="70" t="s">
        <v>22</v>
      </c>
      <c r="D425" s="23" t="s">
        <v>180</v>
      </c>
      <c r="E425" s="23" t="s">
        <v>23</v>
      </c>
      <c r="F425" s="23"/>
      <c r="G425" s="23"/>
      <c r="H425" s="130"/>
      <c r="I425" s="202">
        <f t="shared" ref="I425:N425" si="245">I426+I469</f>
        <v>0</v>
      </c>
      <c r="J425" s="43">
        <f t="shared" si="245"/>
        <v>0</v>
      </c>
      <c r="K425" s="43">
        <f t="shared" si="245"/>
        <v>7986800</v>
      </c>
      <c r="L425" s="267">
        <f t="shared" si="245"/>
        <v>8907.3000000000011</v>
      </c>
      <c r="M425" s="267">
        <f t="shared" si="245"/>
        <v>9417.7599999999984</v>
      </c>
      <c r="N425" s="267">
        <f t="shared" si="245"/>
        <v>10092.42</v>
      </c>
    </row>
    <row r="426" spans="1:14" ht="15" hidden="1" customHeight="1" x14ac:dyDescent="0.25">
      <c r="A426" s="129" t="s">
        <v>4</v>
      </c>
      <c r="B426" s="28"/>
      <c r="C426" s="70" t="s">
        <v>22</v>
      </c>
      <c r="D426" s="23" t="s">
        <v>180</v>
      </c>
      <c r="E426" s="23" t="s">
        <v>23</v>
      </c>
      <c r="F426" s="23"/>
      <c r="G426" s="23"/>
      <c r="H426" s="29">
        <v>200</v>
      </c>
      <c r="I426" s="202">
        <f t="shared" ref="I426:N426" si="246">I427+I432+I464</f>
        <v>0</v>
      </c>
      <c r="J426" s="43">
        <f t="shared" si="246"/>
        <v>0</v>
      </c>
      <c r="K426" s="43">
        <f t="shared" si="246"/>
        <v>7176100</v>
      </c>
      <c r="L426" s="267">
        <f t="shared" si="246"/>
        <v>8431.6</v>
      </c>
      <c r="M426" s="267">
        <f t="shared" si="246"/>
        <v>9008.2599999999984</v>
      </c>
      <c r="N426" s="267">
        <f t="shared" si="246"/>
        <v>9664.92</v>
      </c>
    </row>
    <row r="427" spans="1:14" ht="30" customHeight="1" x14ac:dyDescent="0.25">
      <c r="A427" s="26" t="s">
        <v>27</v>
      </c>
      <c r="B427" s="26"/>
      <c r="C427" s="70" t="s">
        <v>22</v>
      </c>
      <c r="D427" s="23" t="s">
        <v>180</v>
      </c>
      <c r="E427" s="23" t="s">
        <v>23</v>
      </c>
      <c r="F427" s="23" t="s">
        <v>323</v>
      </c>
      <c r="G427" s="132"/>
      <c r="H427" s="27">
        <v>210</v>
      </c>
      <c r="I427" s="203">
        <f t="shared" ref="I427:N427" si="247">I428+I429+I431</f>
        <v>0</v>
      </c>
      <c r="J427" s="44">
        <f t="shared" si="247"/>
        <v>0</v>
      </c>
      <c r="K427" s="44">
        <f t="shared" si="247"/>
        <v>4652900</v>
      </c>
      <c r="L427" s="268">
        <f t="shared" si="247"/>
        <v>6038</v>
      </c>
      <c r="M427" s="268">
        <f t="shared" si="247"/>
        <v>6581.4</v>
      </c>
      <c r="N427" s="268">
        <f t="shared" si="247"/>
        <v>7140.8</v>
      </c>
    </row>
    <row r="428" spans="1:14" x14ac:dyDescent="0.25">
      <c r="A428" s="28" t="s">
        <v>29</v>
      </c>
      <c r="B428" s="28"/>
      <c r="C428" s="88" t="s">
        <v>22</v>
      </c>
      <c r="D428" s="23" t="s">
        <v>180</v>
      </c>
      <c r="E428" s="23" t="s">
        <v>23</v>
      </c>
      <c r="F428" s="23" t="s">
        <v>324</v>
      </c>
      <c r="G428" s="23" t="s">
        <v>123</v>
      </c>
      <c r="H428" s="29">
        <v>211</v>
      </c>
      <c r="I428" s="197"/>
      <c r="J428" s="30"/>
      <c r="K428" s="30">
        <v>3571000</v>
      </c>
      <c r="L428" s="262">
        <v>4632.8999999999996</v>
      </c>
      <c r="M428" s="262">
        <v>5049.8</v>
      </c>
      <c r="N428" s="262">
        <v>5479.1</v>
      </c>
    </row>
    <row r="429" spans="1:14" ht="18.75" customHeight="1" x14ac:dyDescent="0.25">
      <c r="A429" s="28" t="s">
        <v>32</v>
      </c>
      <c r="B429" s="28"/>
      <c r="C429" s="70" t="s">
        <v>22</v>
      </c>
      <c r="D429" s="23" t="s">
        <v>180</v>
      </c>
      <c r="E429" s="23" t="s">
        <v>23</v>
      </c>
      <c r="F429" s="23" t="s">
        <v>325</v>
      </c>
      <c r="G429" s="23"/>
      <c r="H429" s="29">
        <v>212</v>
      </c>
      <c r="I429" s="202">
        <f t="shared" ref="I429:N429" si="248">I430</f>
        <v>0</v>
      </c>
      <c r="J429" s="43">
        <f t="shared" si="248"/>
        <v>0</v>
      </c>
      <c r="K429" s="43">
        <f t="shared" si="248"/>
        <v>3500</v>
      </c>
      <c r="L429" s="267">
        <f t="shared" si="248"/>
        <v>6</v>
      </c>
      <c r="M429" s="267">
        <f t="shared" si="248"/>
        <v>6.5</v>
      </c>
      <c r="N429" s="267">
        <f t="shared" si="248"/>
        <v>7</v>
      </c>
    </row>
    <row r="430" spans="1:14" x14ac:dyDescent="0.25">
      <c r="A430" s="28" t="s">
        <v>33</v>
      </c>
      <c r="B430" s="28"/>
      <c r="C430" s="88" t="s">
        <v>22</v>
      </c>
      <c r="D430" s="23" t="s">
        <v>180</v>
      </c>
      <c r="E430" s="23" t="s">
        <v>23</v>
      </c>
      <c r="F430" s="23" t="s">
        <v>326</v>
      </c>
      <c r="G430" s="23" t="s">
        <v>223</v>
      </c>
      <c r="H430" s="29"/>
      <c r="I430" s="197"/>
      <c r="J430" s="30"/>
      <c r="K430" s="30">
        <v>3500</v>
      </c>
      <c r="L430" s="262">
        <v>6</v>
      </c>
      <c r="M430" s="262">
        <v>6.5</v>
      </c>
      <c r="N430" s="262">
        <v>7</v>
      </c>
    </row>
    <row r="431" spans="1:14" x14ac:dyDescent="0.25">
      <c r="A431" s="28" t="s">
        <v>34</v>
      </c>
      <c r="B431" s="28"/>
      <c r="C431" s="88" t="s">
        <v>22</v>
      </c>
      <c r="D431" s="23" t="s">
        <v>180</v>
      </c>
      <c r="E431" s="23" t="s">
        <v>23</v>
      </c>
      <c r="F431" s="23" t="s">
        <v>327</v>
      </c>
      <c r="G431" s="23" t="s">
        <v>124</v>
      </c>
      <c r="H431" s="29">
        <v>213</v>
      </c>
      <c r="I431" s="197"/>
      <c r="J431" s="30"/>
      <c r="K431" s="30">
        <v>1078400</v>
      </c>
      <c r="L431" s="262">
        <v>1399.1</v>
      </c>
      <c r="M431" s="262">
        <v>1525.1</v>
      </c>
      <c r="N431" s="262">
        <v>1654.7</v>
      </c>
    </row>
    <row r="432" spans="1:14" x14ac:dyDescent="0.25">
      <c r="A432" s="6" t="s">
        <v>40</v>
      </c>
      <c r="B432" s="6"/>
      <c r="C432" s="70" t="s">
        <v>22</v>
      </c>
      <c r="D432" s="23" t="s">
        <v>180</v>
      </c>
      <c r="E432" s="23" t="s">
        <v>23</v>
      </c>
      <c r="F432" s="23" t="s">
        <v>328</v>
      </c>
      <c r="G432" s="23"/>
      <c r="H432" s="5">
        <v>220</v>
      </c>
      <c r="I432" s="203">
        <f t="shared" ref="I432:N432" si="249">I433+I434+I435+I441+I442+I448</f>
        <v>0</v>
      </c>
      <c r="J432" s="44">
        <f t="shared" si="249"/>
        <v>0</v>
      </c>
      <c r="K432" s="44">
        <f t="shared" si="249"/>
        <v>2522000</v>
      </c>
      <c r="L432" s="268">
        <f t="shared" si="249"/>
        <v>2387.3999999999996</v>
      </c>
      <c r="M432" s="268">
        <f t="shared" si="249"/>
        <v>2420.3599999999997</v>
      </c>
      <c r="N432" s="268">
        <f t="shared" si="249"/>
        <v>2517.52</v>
      </c>
    </row>
    <row r="433" spans="1:14" x14ac:dyDescent="0.25">
      <c r="A433" s="28" t="s">
        <v>41</v>
      </c>
      <c r="B433" s="28"/>
      <c r="C433" s="88" t="s">
        <v>22</v>
      </c>
      <c r="D433" s="23" t="s">
        <v>180</v>
      </c>
      <c r="E433" s="23" t="s">
        <v>23</v>
      </c>
      <c r="F433" s="23" t="s">
        <v>329</v>
      </c>
      <c r="G433" s="23" t="s">
        <v>42</v>
      </c>
      <c r="H433" s="29">
        <v>221</v>
      </c>
      <c r="I433" s="197"/>
      <c r="J433" s="30"/>
      <c r="K433" s="30">
        <v>93600</v>
      </c>
      <c r="L433" s="262">
        <v>97.3</v>
      </c>
      <c r="M433" s="262">
        <v>101.2</v>
      </c>
      <c r="N433" s="262">
        <v>105.3</v>
      </c>
    </row>
    <row r="434" spans="1:14" hidden="1" x14ac:dyDescent="0.25">
      <c r="A434" s="28" t="s">
        <v>146</v>
      </c>
      <c r="B434" s="28"/>
      <c r="C434" s="88" t="s">
        <v>22</v>
      </c>
      <c r="D434" s="23" t="s">
        <v>180</v>
      </c>
      <c r="E434" s="23" t="s">
        <v>23</v>
      </c>
      <c r="F434" s="23" t="s">
        <v>330</v>
      </c>
      <c r="G434" s="23" t="s">
        <v>44</v>
      </c>
      <c r="H434" s="29">
        <v>222</v>
      </c>
      <c r="I434" s="197"/>
      <c r="J434" s="30"/>
      <c r="K434" s="30"/>
      <c r="L434" s="262"/>
      <c r="M434" s="262"/>
      <c r="N434" s="262"/>
    </row>
    <row r="435" spans="1:14" ht="18.75" customHeight="1" x14ac:dyDescent="0.25">
      <c r="A435" s="28" t="s">
        <v>45</v>
      </c>
      <c r="B435" s="28"/>
      <c r="C435" s="70" t="s">
        <v>22</v>
      </c>
      <c r="D435" s="23" t="s">
        <v>180</v>
      </c>
      <c r="E435" s="23" t="s">
        <v>23</v>
      </c>
      <c r="F435" s="23" t="s">
        <v>331</v>
      </c>
      <c r="G435" s="23"/>
      <c r="H435" s="29">
        <v>223</v>
      </c>
      <c r="I435" s="202">
        <f t="shared" ref="I435:N435" si="250">SUM(I436:I440)</f>
        <v>0</v>
      </c>
      <c r="J435" s="43">
        <f t="shared" si="250"/>
        <v>0</v>
      </c>
      <c r="K435" s="43">
        <f t="shared" si="250"/>
        <v>541400</v>
      </c>
      <c r="L435" s="267">
        <f t="shared" si="250"/>
        <v>561.5</v>
      </c>
      <c r="M435" s="267">
        <f t="shared" si="250"/>
        <v>583.86</v>
      </c>
      <c r="N435" s="267">
        <f t="shared" si="250"/>
        <v>607.62</v>
      </c>
    </row>
    <row r="436" spans="1:14" ht="0.75" hidden="1" customHeight="1" x14ac:dyDescent="0.25">
      <c r="A436" s="28" t="s">
        <v>46</v>
      </c>
      <c r="B436" s="28"/>
      <c r="C436" s="88" t="s">
        <v>22</v>
      </c>
      <c r="D436" s="23" t="s">
        <v>180</v>
      </c>
      <c r="E436" s="23" t="s">
        <v>23</v>
      </c>
      <c r="F436" s="23" t="s">
        <v>332</v>
      </c>
      <c r="G436" s="23" t="s">
        <v>44</v>
      </c>
      <c r="H436" s="29"/>
      <c r="I436" s="197"/>
      <c r="J436" s="30"/>
      <c r="K436" s="30"/>
      <c r="L436" s="262"/>
      <c r="M436" s="262"/>
      <c r="N436" s="262"/>
    </row>
    <row r="437" spans="1:14" x14ac:dyDescent="0.25">
      <c r="A437" s="28" t="s">
        <v>48</v>
      </c>
      <c r="B437" s="28"/>
      <c r="C437" s="88" t="s">
        <v>22</v>
      </c>
      <c r="D437" s="23" t="s">
        <v>180</v>
      </c>
      <c r="E437" s="23" t="s">
        <v>23</v>
      </c>
      <c r="F437" s="23" t="s">
        <v>333</v>
      </c>
      <c r="G437" s="23" t="s">
        <v>44</v>
      </c>
      <c r="H437" s="29"/>
      <c r="I437" s="197"/>
      <c r="J437" s="30"/>
      <c r="K437" s="30">
        <v>32900</v>
      </c>
      <c r="L437" s="262">
        <v>33.9</v>
      </c>
      <c r="M437" s="262">
        <v>35.200000000000003</v>
      </c>
      <c r="N437" s="262">
        <v>37.020000000000003</v>
      </c>
    </row>
    <row r="438" spans="1:14" ht="18.75" customHeight="1" x14ac:dyDescent="0.25">
      <c r="A438" s="28" t="s">
        <v>49</v>
      </c>
      <c r="B438" s="28"/>
      <c r="C438" s="88" t="s">
        <v>22</v>
      </c>
      <c r="D438" s="23" t="s">
        <v>180</v>
      </c>
      <c r="E438" s="23" t="s">
        <v>23</v>
      </c>
      <c r="F438" s="23" t="s">
        <v>334</v>
      </c>
      <c r="G438" s="23"/>
      <c r="H438" s="29"/>
      <c r="I438" s="197"/>
      <c r="J438" s="30"/>
      <c r="K438" s="30">
        <v>1000</v>
      </c>
      <c r="L438" s="262">
        <v>1.5</v>
      </c>
      <c r="M438" s="262">
        <v>1.56</v>
      </c>
      <c r="N438" s="262">
        <v>1.6</v>
      </c>
    </row>
    <row r="439" spans="1:14" ht="31.5" customHeight="1" x14ac:dyDescent="0.25">
      <c r="A439" s="28" t="s">
        <v>51</v>
      </c>
      <c r="B439" s="28"/>
      <c r="C439" s="88" t="s">
        <v>22</v>
      </c>
      <c r="D439" s="23" t="s">
        <v>180</v>
      </c>
      <c r="E439" s="23" t="s">
        <v>23</v>
      </c>
      <c r="F439" s="23" t="s">
        <v>335</v>
      </c>
      <c r="G439" s="23" t="s">
        <v>44</v>
      </c>
      <c r="H439" s="29"/>
      <c r="I439" s="197"/>
      <c r="J439" s="30"/>
      <c r="K439" s="30">
        <v>507500</v>
      </c>
      <c r="L439" s="262">
        <v>526.1</v>
      </c>
      <c r="M439" s="262">
        <v>547.1</v>
      </c>
      <c r="N439" s="262">
        <v>569</v>
      </c>
    </row>
    <row r="440" spans="1:14" ht="29.25" hidden="1" customHeight="1" x14ac:dyDescent="0.25">
      <c r="A440" s="28" t="s">
        <v>50</v>
      </c>
      <c r="B440" s="28"/>
      <c r="C440" s="88" t="s">
        <v>22</v>
      </c>
      <c r="D440" s="23" t="s">
        <v>180</v>
      </c>
      <c r="E440" s="23" t="s">
        <v>23</v>
      </c>
      <c r="F440" s="23" t="s">
        <v>336</v>
      </c>
      <c r="G440" s="23"/>
      <c r="H440" s="29"/>
      <c r="I440" s="197"/>
      <c r="J440" s="30"/>
      <c r="K440" s="30"/>
      <c r="L440" s="262"/>
      <c r="M440" s="262"/>
      <c r="N440" s="262"/>
    </row>
    <row r="441" spans="1:14" ht="0.75" hidden="1" customHeight="1" x14ac:dyDescent="0.25">
      <c r="A441" s="47" t="s">
        <v>52</v>
      </c>
      <c r="B441" s="28"/>
      <c r="C441" s="88" t="s">
        <v>22</v>
      </c>
      <c r="D441" s="23" t="s">
        <v>180</v>
      </c>
      <c r="E441" s="23" t="s">
        <v>23</v>
      </c>
      <c r="F441" s="23" t="s">
        <v>337</v>
      </c>
      <c r="G441" s="23"/>
      <c r="H441" s="29">
        <v>224</v>
      </c>
      <c r="I441" s="204"/>
      <c r="J441" s="46"/>
      <c r="K441" s="46"/>
      <c r="L441" s="269"/>
      <c r="M441" s="269"/>
      <c r="N441" s="269"/>
    </row>
    <row r="442" spans="1:14" x14ac:dyDescent="0.25">
      <c r="A442" s="28" t="s">
        <v>53</v>
      </c>
      <c r="B442" s="28"/>
      <c r="C442" s="70" t="s">
        <v>22</v>
      </c>
      <c r="D442" s="23" t="s">
        <v>180</v>
      </c>
      <c r="E442" s="23" t="s">
        <v>23</v>
      </c>
      <c r="F442" s="23" t="s">
        <v>338</v>
      </c>
      <c r="G442" s="23"/>
      <c r="H442" s="29">
        <v>225</v>
      </c>
      <c r="I442" s="202">
        <f t="shared" ref="I442:N442" si="251">SUM(I443:I447)</f>
        <v>0</v>
      </c>
      <c r="J442" s="43">
        <f t="shared" si="251"/>
        <v>0</v>
      </c>
      <c r="K442" s="43">
        <f t="shared" si="251"/>
        <v>929700</v>
      </c>
      <c r="L442" s="267">
        <f t="shared" si="251"/>
        <v>849.09999999999991</v>
      </c>
      <c r="M442" s="267">
        <f t="shared" si="251"/>
        <v>883</v>
      </c>
      <c r="N442" s="267">
        <f t="shared" si="251"/>
        <v>918.30000000000007</v>
      </c>
    </row>
    <row r="443" spans="1:14" ht="18.75" customHeight="1" x14ac:dyDescent="0.25">
      <c r="A443" s="28" t="s">
        <v>225</v>
      </c>
      <c r="B443" s="28"/>
      <c r="C443" s="88" t="s">
        <v>22</v>
      </c>
      <c r="D443" s="23" t="s">
        <v>180</v>
      </c>
      <c r="E443" s="23" t="s">
        <v>23</v>
      </c>
      <c r="F443" s="23" t="s">
        <v>339</v>
      </c>
      <c r="G443" s="23" t="s">
        <v>44</v>
      </c>
      <c r="H443" s="29"/>
      <c r="I443" s="197"/>
      <c r="J443" s="30"/>
      <c r="K443" s="30">
        <v>3700</v>
      </c>
      <c r="L443" s="262">
        <v>3.8</v>
      </c>
      <c r="M443" s="262">
        <v>3.9</v>
      </c>
      <c r="N443" s="262">
        <v>4.0999999999999996</v>
      </c>
    </row>
    <row r="444" spans="1:14" ht="18.75" customHeight="1" x14ac:dyDescent="0.25">
      <c r="A444" s="45" t="s">
        <v>321</v>
      </c>
      <c r="B444" s="28"/>
      <c r="C444" s="88"/>
      <c r="D444" s="23" t="s">
        <v>180</v>
      </c>
      <c r="E444" s="23" t="s">
        <v>23</v>
      </c>
      <c r="F444" s="23" t="s">
        <v>340</v>
      </c>
      <c r="G444" s="23" t="s">
        <v>44</v>
      </c>
      <c r="H444" s="29"/>
      <c r="I444" s="197"/>
      <c r="J444" s="30"/>
      <c r="K444" s="30">
        <v>893500</v>
      </c>
      <c r="L444" s="262">
        <v>771.3</v>
      </c>
      <c r="M444" s="262">
        <v>802.1</v>
      </c>
      <c r="N444" s="262">
        <v>834.2</v>
      </c>
    </row>
    <row r="445" spans="1:14" x14ac:dyDescent="0.25">
      <c r="A445" s="28" t="s">
        <v>56</v>
      </c>
      <c r="B445" s="28"/>
      <c r="C445" s="88" t="s">
        <v>22</v>
      </c>
      <c r="D445" s="23" t="s">
        <v>180</v>
      </c>
      <c r="E445" s="23" t="s">
        <v>23</v>
      </c>
      <c r="F445" s="23" t="s">
        <v>341</v>
      </c>
      <c r="G445" s="23" t="s">
        <v>44</v>
      </c>
      <c r="H445" s="29"/>
      <c r="I445" s="197"/>
      <c r="J445" s="30"/>
      <c r="K445" s="30">
        <v>30000</v>
      </c>
      <c r="L445" s="262">
        <v>70</v>
      </c>
      <c r="M445" s="262">
        <v>72.8</v>
      </c>
      <c r="N445" s="262">
        <v>75.7</v>
      </c>
    </row>
    <row r="446" spans="1:14" x14ac:dyDescent="0.25">
      <c r="A446" s="28" t="s">
        <v>57</v>
      </c>
      <c r="B446" s="28"/>
      <c r="C446" s="88" t="s">
        <v>22</v>
      </c>
      <c r="D446" s="23" t="s">
        <v>180</v>
      </c>
      <c r="E446" s="23" t="s">
        <v>23</v>
      </c>
      <c r="F446" s="23" t="s">
        <v>342</v>
      </c>
      <c r="G446" s="23"/>
      <c r="H446" s="29"/>
      <c r="I446" s="197"/>
      <c r="J446" s="30"/>
      <c r="K446" s="30"/>
      <c r="L446" s="262"/>
      <c r="M446" s="262"/>
      <c r="N446" s="262"/>
    </row>
    <row r="447" spans="1:14" x14ac:dyDescent="0.25">
      <c r="A447" s="28" t="s">
        <v>59</v>
      </c>
      <c r="B447" s="28"/>
      <c r="C447" s="88" t="s">
        <v>22</v>
      </c>
      <c r="D447" s="23" t="s">
        <v>180</v>
      </c>
      <c r="E447" s="23" t="s">
        <v>23</v>
      </c>
      <c r="F447" s="23" t="s">
        <v>343</v>
      </c>
      <c r="G447" s="23" t="s">
        <v>44</v>
      </c>
      <c r="H447" s="29"/>
      <c r="I447" s="197"/>
      <c r="J447" s="30"/>
      <c r="K447" s="30">
        <v>2500</v>
      </c>
      <c r="L447" s="262">
        <v>4</v>
      </c>
      <c r="M447" s="262">
        <v>4.2</v>
      </c>
      <c r="N447" s="262">
        <v>4.3</v>
      </c>
    </row>
    <row r="448" spans="1:14" x14ac:dyDescent="0.25">
      <c r="A448" s="28" t="s">
        <v>60</v>
      </c>
      <c r="B448" s="28"/>
      <c r="C448" s="70" t="s">
        <v>22</v>
      </c>
      <c r="D448" s="23" t="s">
        <v>180</v>
      </c>
      <c r="E448" s="23" t="s">
        <v>23</v>
      </c>
      <c r="F448" s="23" t="s">
        <v>344</v>
      </c>
      <c r="G448" s="23"/>
      <c r="H448" s="29">
        <v>226</v>
      </c>
      <c r="I448" s="232">
        <f t="shared" ref="I448:N448" si="252">SUM(I449:I463)</f>
        <v>0</v>
      </c>
      <c r="J448" s="136">
        <f t="shared" si="252"/>
        <v>0</v>
      </c>
      <c r="K448" s="136">
        <f t="shared" si="252"/>
        <v>957300</v>
      </c>
      <c r="L448" s="300">
        <f t="shared" si="252"/>
        <v>879.5</v>
      </c>
      <c r="M448" s="300">
        <f t="shared" si="252"/>
        <v>852.3</v>
      </c>
      <c r="N448" s="300">
        <f t="shared" si="252"/>
        <v>886.30000000000007</v>
      </c>
    </row>
    <row r="449" spans="1:14" ht="18.75" customHeight="1" x14ac:dyDescent="0.25">
      <c r="A449" s="28" t="s">
        <v>150</v>
      </c>
      <c r="B449" s="28"/>
      <c r="C449" s="88"/>
      <c r="D449" s="23" t="s">
        <v>180</v>
      </c>
      <c r="E449" s="23" t="s">
        <v>23</v>
      </c>
      <c r="F449" s="23" t="s">
        <v>345</v>
      </c>
      <c r="G449" s="23" t="s">
        <v>44</v>
      </c>
      <c r="H449" s="29"/>
      <c r="I449" s="197"/>
      <c r="J449" s="30"/>
      <c r="K449" s="30"/>
      <c r="L449" s="262">
        <v>12</v>
      </c>
      <c r="M449" s="262">
        <v>12.5</v>
      </c>
      <c r="N449" s="262">
        <v>12.9</v>
      </c>
    </row>
    <row r="450" spans="1:14" ht="17.25" customHeight="1" x14ac:dyDescent="0.25">
      <c r="A450" s="28" t="s">
        <v>62</v>
      </c>
      <c r="B450" s="28"/>
      <c r="C450" s="88" t="s">
        <v>22</v>
      </c>
      <c r="D450" s="23" t="s">
        <v>180</v>
      </c>
      <c r="E450" s="23" t="s">
        <v>23</v>
      </c>
      <c r="F450" s="23" t="s">
        <v>346</v>
      </c>
      <c r="G450" s="23" t="s">
        <v>44</v>
      </c>
      <c r="H450" s="29"/>
      <c r="I450" s="197"/>
      <c r="J450" s="30"/>
      <c r="K450" s="30">
        <v>12000</v>
      </c>
      <c r="L450" s="262">
        <v>15</v>
      </c>
      <c r="M450" s="262">
        <v>15.6</v>
      </c>
      <c r="N450" s="262">
        <v>16.2</v>
      </c>
    </row>
    <row r="451" spans="1:14" ht="28.5" hidden="1" customHeight="1" x14ac:dyDescent="0.25">
      <c r="A451" s="28" t="s">
        <v>379</v>
      </c>
      <c r="B451" s="28"/>
      <c r="C451" s="88" t="s">
        <v>22</v>
      </c>
      <c r="D451" s="23" t="s">
        <v>180</v>
      </c>
      <c r="E451" s="23" t="s">
        <v>23</v>
      </c>
      <c r="F451" s="23" t="s">
        <v>347</v>
      </c>
      <c r="G451" s="23" t="s">
        <v>44</v>
      </c>
      <c r="H451" s="29"/>
      <c r="I451" s="197"/>
      <c r="J451" s="30"/>
      <c r="K451" s="30">
        <v>30000</v>
      </c>
      <c r="L451" s="262"/>
      <c r="M451" s="262"/>
      <c r="N451" s="262"/>
    </row>
    <row r="452" spans="1:14" ht="18.75" customHeight="1" x14ac:dyDescent="0.25">
      <c r="A452" s="28" t="s">
        <v>64</v>
      </c>
      <c r="B452" s="28"/>
      <c r="C452" s="88" t="s">
        <v>22</v>
      </c>
      <c r="D452" s="23" t="s">
        <v>180</v>
      </c>
      <c r="E452" s="23" t="s">
        <v>23</v>
      </c>
      <c r="F452" s="23" t="s">
        <v>348</v>
      </c>
      <c r="G452" s="23" t="s">
        <v>44</v>
      </c>
      <c r="H452" s="29"/>
      <c r="I452" s="197"/>
      <c r="J452" s="30"/>
      <c r="K452" s="30">
        <v>100000</v>
      </c>
      <c r="L452" s="262">
        <v>104</v>
      </c>
      <c r="M452" s="262">
        <v>108.1</v>
      </c>
      <c r="N452" s="262">
        <v>112.5</v>
      </c>
    </row>
    <row r="453" spans="1:14" ht="21.75" customHeight="1" x14ac:dyDescent="0.25">
      <c r="A453" s="48" t="s">
        <v>243</v>
      </c>
      <c r="B453" s="28"/>
      <c r="C453" s="88" t="s">
        <v>22</v>
      </c>
      <c r="D453" s="23" t="s">
        <v>180</v>
      </c>
      <c r="E453" s="23" t="s">
        <v>23</v>
      </c>
      <c r="F453" s="23" t="s">
        <v>349</v>
      </c>
      <c r="G453" s="23" t="s">
        <v>44</v>
      </c>
      <c r="H453" s="135"/>
      <c r="I453" s="231"/>
      <c r="J453" s="124"/>
      <c r="K453" s="124">
        <v>329900</v>
      </c>
      <c r="L453" s="262"/>
      <c r="M453" s="262"/>
      <c r="N453" s="262"/>
    </row>
    <row r="454" spans="1:14" x14ac:dyDescent="0.25">
      <c r="A454" s="28" t="s">
        <v>66</v>
      </c>
      <c r="B454" s="28"/>
      <c r="C454" s="88"/>
      <c r="D454" s="23" t="s">
        <v>180</v>
      </c>
      <c r="E454" s="23" t="s">
        <v>23</v>
      </c>
      <c r="F454" s="23" t="s">
        <v>350</v>
      </c>
      <c r="G454" s="23" t="s">
        <v>44</v>
      </c>
      <c r="H454" s="29"/>
      <c r="I454" s="197"/>
      <c r="J454" s="30"/>
      <c r="K454" s="30">
        <v>268500</v>
      </c>
      <c r="L454" s="262">
        <v>676.5</v>
      </c>
      <c r="M454" s="262">
        <v>703.6</v>
      </c>
      <c r="N454" s="262">
        <v>731.7</v>
      </c>
    </row>
    <row r="455" spans="1:14" ht="41.25" customHeight="1" x14ac:dyDescent="0.25">
      <c r="A455" s="28" t="s">
        <v>67</v>
      </c>
      <c r="B455" s="28"/>
      <c r="C455" s="88" t="s">
        <v>22</v>
      </c>
      <c r="D455" s="23" t="s">
        <v>180</v>
      </c>
      <c r="E455" s="23" t="s">
        <v>23</v>
      </c>
      <c r="F455" s="23" t="s">
        <v>351</v>
      </c>
      <c r="G455" s="23" t="s">
        <v>44</v>
      </c>
      <c r="H455" s="29"/>
      <c r="I455" s="197"/>
      <c r="J455" s="30"/>
      <c r="K455" s="30">
        <v>5000</v>
      </c>
      <c r="L455" s="262">
        <v>7</v>
      </c>
      <c r="M455" s="262">
        <v>7.3</v>
      </c>
      <c r="N455" s="262">
        <v>7.6</v>
      </c>
    </row>
    <row r="456" spans="1:14" ht="30" x14ac:dyDescent="0.25">
      <c r="A456" s="28" t="s">
        <v>68</v>
      </c>
      <c r="B456" s="28"/>
      <c r="C456" s="88"/>
      <c r="D456" s="23" t="s">
        <v>180</v>
      </c>
      <c r="E456" s="23" t="s">
        <v>23</v>
      </c>
      <c r="F456" s="23" t="s">
        <v>352</v>
      </c>
      <c r="G456" s="23" t="s">
        <v>44</v>
      </c>
      <c r="H456" s="29"/>
      <c r="I456" s="197"/>
      <c r="J456" s="30"/>
      <c r="K456" s="30"/>
      <c r="L456" s="262">
        <v>5</v>
      </c>
      <c r="M456" s="262">
        <v>5.2</v>
      </c>
      <c r="N456" s="262">
        <v>5.4</v>
      </c>
    </row>
    <row r="457" spans="1:14" ht="30" hidden="1" x14ac:dyDescent="0.25">
      <c r="A457" s="28" t="s">
        <v>69</v>
      </c>
      <c r="B457" s="28"/>
      <c r="C457" s="88"/>
      <c r="D457" s="23"/>
      <c r="E457" s="23"/>
      <c r="F457" s="23" t="s">
        <v>353</v>
      </c>
      <c r="G457" s="23"/>
      <c r="H457" s="29"/>
      <c r="I457" s="197"/>
      <c r="J457" s="30"/>
      <c r="K457" s="30"/>
      <c r="L457" s="277"/>
      <c r="M457" s="262"/>
      <c r="N457" s="262"/>
    </row>
    <row r="458" spans="1:14" ht="30" hidden="1" x14ac:dyDescent="0.25">
      <c r="A458" s="45" t="s">
        <v>244</v>
      </c>
      <c r="B458" s="28"/>
      <c r="C458" s="88"/>
      <c r="D458" s="23" t="s">
        <v>180</v>
      </c>
      <c r="E458" s="23" t="s">
        <v>23</v>
      </c>
      <c r="F458" s="23" t="s">
        <v>354</v>
      </c>
      <c r="G458" s="23" t="s">
        <v>44</v>
      </c>
      <c r="H458" s="29"/>
      <c r="I458" s="197"/>
      <c r="J458" s="30"/>
      <c r="K458" s="30"/>
      <c r="L458" s="262"/>
      <c r="M458" s="262"/>
      <c r="N458" s="262"/>
    </row>
    <row r="459" spans="1:14" ht="32.25" customHeight="1" x14ac:dyDescent="0.25">
      <c r="A459" s="28" t="s">
        <v>229</v>
      </c>
      <c r="B459" s="28"/>
      <c r="C459" s="88" t="s">
        <v>22</v>
      </c>
      <c r="D459" s="23" t="s">
        <v>180</v>
      </c>
      <c r="E459" s="23" t="s">
        <v>23</v>
      </c>
      <c r="F459" s="23" t="s">
        <v>355</v>
      </c>
      <c r="G459" s="23" t="s">
        <v>44</v>
      </c>
      <c r="H459" s="29"/>
      <c r="I459" s="197"/>
      <c r="J459" s="30"/>
      <c r="K459" s="30">
        <v>36000</v>
      </c>
      <c r="L459" s="262">
        <v>40</v>
      </c>
      <c r="M459" s="262"/>
      <c r="N459" s="262"/>
    </row>
    <row r="460" spans="1:14" x14ac:dyDescent="0.25">
      <c r="A460" s="48" t="s">
        <v>245</v>
      </c>
      <c r="B460" s="28"/>
      <c r="C460" s="88" t="s">
        <v>22</v>
      </c>
      <c r="D460" s="23" t="s">
        <v>180</v>
      </c>
      <c r="E460" s="23" t="s">
        <v>23</v>
      </c>
      <c r="F460" s="23" t="s">
        <v>356</v>
      </c>
      <c r="G460" s="23" t="s">
        <v>44</v>
      </c>
      <c r="H460" s="29"/>
      <c r="I460" s="197"/>
      <c r="J460" s="30"/>
      <c r="K460" s="30">
        <v>175900</v>
      </c>
      <c r="L460" s="262">
        <v>0</v>
      </c>
      <c r="M460" s="262"/>
      <c r="N460" s="262"/>
    </row>
    <row r="461" spans="1:14" ht="18" customHeight="1" x14ac:dyDescent="0.25">
      <c r="A461" s="28" t="s">
        <v>73</v>
      </c>
      <c r="B461" s="28"/>
      <c r="C461" s="88" t="s">
        <v>22</v>
      </c>
      <c r="D461" s="23" t="s">
        <v>180</v>
      </c>
      <c r="E461" s="23" t="s">
        <v>23</v>
      </c>
      <c r="F461" s="23" t="s">
        <v>357</v>
      </c>
      <c r="G461" s="23" t="s">
        <v>44</v>
      </c>
      <c r="H461" s="29"/>
      <c r="I461" s="197"/>
      <c r="J461" s="30"/>
      <c r="K461" s="30"/>
      <c r="L461" s="262">
        <v>20</v>
      </c>
      <c r="M461" s="262"/>
      <c r="N461" s="262"/>
    </row>
    <row r="462" spans="1:14" ht="0.75" customHeight="1" x14ac:dyDescent="0.25">
      <c r="A462" s="28" t="s">
        <v>74</v>
      </c>
      <c r="B462" s="28"/>
      <c r="C462" s="88"/>
      <c r="D462" s="23" t="s">
        <v>180</v>
      </c>
      <c r="E462" s="23" t="s">
        <v>23</v>
      </c>
      <c r="F462" s="23" t="s">
        <v>358</v>
      </c>
      <c r="G462" s="23" t="s">
        <v>44</v>
      </c>
      <c r="H462" s="29"/>
      <c r="I462" s="197"/>
      <c r="J462" s="30"/>
      <c r="K462" s="30"/>
      <c r="L462" s="262"/>
      <c r="M462" s="262"/>
      <c r="N462" s="262"/>
    </row>
    <row r="463" spans="1:14" ht="18" hidden="1" customHeight="1" x14ac:dyDescent="0.25">
      <c r="A463" s="28" t="s">
        <v>151</v>
      </c>
      <c r="B463" s="28"/>
      <c r="C463" s="88"/>
      <c r="D463" s="23" t="s">
        <v>180</v>
      </c>
      <c r="E463" s="23" t="s">
        <v>23</v>
      </c>
      <c r="F463" s="23" t="s">
        <v>359</v>
      </c>
      <c r="G463" s="23" t="s">
        <v>44</v>
      </c>
      <c r="H463" s="29"/>
      <c r="I463" s="197"/>
      <c r="J463" s="30"/>
      <c r="K463" s="30"/>
      <c r="L463" s="262"/>
      <c r="M463" s="262"/>
      <c r="N463" s="262"/>
    </row>
    <row r="464" spans="1:14" ht="18.75" customHeight="1" x14ac:dyDescent="0.25">
      <c r="A464" s="6" t="s">
        <v>79</v>
      </c>
      <c r="B464" s="6"/>
      <c r="C464" s="70" t="s">
        <v>22</v>
      </c>
      <c r="D464" s="23" t="s">
        <v>180</v>
      </c>
      <c r="E464" s="23" t="s">
        <v>23</v>
      </c>
      <c r="F464" s="23" t="s">
        <v>360</v>
      </c>
      <c r="G464" s="23"/>
      <c r="H464" s="5">
        <v>290</v>
      </c>
      <c r="I464" s="224">
        <f t="shared" ref="I464:N464" si="253">I465+I468</f>
        <v>0</v>
      </c>
      <c r="J464" s="113">
        <f t="shared" si="253"/>
        <v>0</v>
      </c>
      <c r="K464" s="113">
        <f t="shared" si="253"/>
        <v>1200</v>
      </c>
      <c r="L464" s="292">
        <f t="shared" si="253"/>
        <v>6.2</v>
      </c>
      <c r="M464" s="292">
        <f t="shared" si="253"/>
        <v>6.5</v>
      </c>
      <c r="N464" s="292">
        <f t="shared" si="253"/>
        <v>6.6</v>
      </c>
    </row>
    <row r="465" spans="1:14" ht="18.75" customHeight="1" x14ac:dyDescent="0.25">
      <c r="A465" s="48" t="s">
        <v>80</v>
      </c>
      <c r="B465" s="6"/>
      <c r="C465" s="70" t="s">
        <v>22</v>
      </c>
      <c r="D465" s="23" t="s">
        <v>180</v>
      </c>
      <c r="E465" s="23" t="s">
        <v>23</v>
      </c>
      <c r="F465" s="23" t="s">
        <v>361</v>
      </c>
      <c r="G465" s="23"/>
      <c r="H465" s="5">
        <v>291</v>
      </c>
      <c r="I465" s="200">
        <f t="shared" ref="I465:N465" si="254">I466+I467</f>
        <v>0</v>
      </c>
      <c r="J465" s="41">
        <f t="shared" si="254"/>
        <v>0</v>
      </c>
      <c r="K465" s="41">
        <f t="shared" si="254"/>
        <v>1200</v>
      </c>
      <c r="L465" s="265">
        <f t="shared" si="254"/>
        <v>6.2</v>
      </c>
      <c r="M465" s="265">
        <f t="shared" si="254"/>
        <v>6.5</v>
      </c>
      <c r="N465" s="265">
        <f t="shared" si="254"/>
        <v>6.6</v>
      </c>
    </row>
    <row r="466" spans="1:14" ht="18.75" customHeight="1" x14ac:dyDescent="0.25">
      <c r="A466" s="28" t="s">
        <v>152</v>
      </c>
      <c r="B466" s="28"/>
      <c r="C466" s="88" t="s">
        <v>22</v>
      </c>
      <c r="D466" s="23" t="s">
        <v>180</v>
      </c>
      <c r="E466" s="23" t="s">
        <v>23</v>
      </c>
      <c r="F466" s="23" t="s">
        <v>362</v>
      </c>
      <c r="G466" s="23" t="s">
        <v>82</v>
      </c>
      <c r="H466" s="29"/>
      <c r="I466" s="197"/>
      <c r="J466" s="30"/>
      <c r="K466" s="30">
        <v>1200</v>
      </c>
      <c r="L466" s="262">
        <v>1.2</v>
      </c>
      <c r="M466" s="262">
        <v>1.5</v>
      </c>
      <c r="N466" s="262">
        <v>1.6</v>
      </c>
    </row>
    <row r="467" spans="1:14" ht="32.25" customHeight="1" x14ac:dyDescent="0.25">
      <c r="A467" s="28" t="s">
        <v>83</v>
      </c>
      <c r="B467" s="28"/>
      <c r="C467" s="88" t="s">
        <v>22</v>
      </c>
      <c r="D467" s="23" t="s">
        <v>180</v>
      </c>
      <c r="E467" s="23" t="s">
        <v>23</v>
      </c>
      <c r="F467" s="23" t="s">
        <v>363</v>
      </c>
      <c r="G467" s="23" t="s">
        <v>84</v>
      </c>
      <c r="H467" s="29"/>
      <c r="I467" s="197"/>
      <c r="J467" s="30"/>
      <c r="K467" s="30"/>
      <c r="L467" s="262">
        <v>5</v>
      </c>
      <c r="M467" s="262">
        <v>5</v>
      </c>
      <c r="N467" s="262">
        <v>5</v>
      </c>
    </row>
    <row r="468" spans="1:14" ht="29.25" hidden="1" customHeight="1" x14ac:dyDescent="0.25">
      <c r="A468" s="48" t="s">
        <v>85</v>
      </c>
      <c r="B468" s="28"/>
      <c r="C468" s="88" t="s">
        <v>22</v>
      </c>
      <c r="D468" s="23" t="s">
        <v>180</v>
      </c>
      <c r="E468" s="23" t="s">
        <v>23</v>
      </c>
      <c r="F468" s="23" t="s">
        <v>364</v>
      </c>
      <c r="G468" s="23"/>
      <c r="H468" s="5">
        <v>292</v>
      </c>
      <c r="I468" s="197"/>
      <c r="J468" s="30"/>
      <c r="K468" s="30"/>
      <c r="L468" s="262"/>
      <c r="M468" s="262"/>
      <c r="N468" s="262"/>
    </row>
    <row r="469" spans="1:14" ht="18.75" customHeight="1" x14ac:dyDescent="0.25">
      <c r="A469" s="6" t="s">
        <v>88</v>
      </c>
      <c r="B469" s="6"/>
      <c r="C469" s="70" t="s">
        <v>22</v>
      </c>
      <c r="D469" s="23" t="s">
        <v>180</v>
      </c>
      <c r="E469" s="23" t="s">
        <v>23</v>
      </c>
      <c r="F469" s="23" t="s">
        <v>365</v>
      </c>
      <c r="G469" s="23"/>
      <c r="H469" s="5">
        <v>300</v>
      </c>
      <c r="I469" s="223">
        <f t="shared" ref="I469:N469" si="255">I470+I473</f>
        <v>0</v>
      </c>
      <c r="J469" s="112">
        <f t="shared" si="255"/>
        <v>0</v>
      </c>
      <c r="K469" s="112">
        <f t="shared" si="255"/>
        <v>810700</v>
      </c>
      <c r="L469" s="291">
        <f t="shared" si="255"/>
        <v>475.7</v>
      </c>
      <c r="M469" s="291">
        <f t="shared" si="255"/>
        <v>409.5</v>
      </c>
      <c r="N469" s="291">
        <f t="shared" si="255"/>
        <v>427.5</v>
      </c>
    </row>
    <row r="470" spans="1:14" ht="18.75" customHeight="1" x14ac:dyDescent="0.25">
      <c r="A470" s="28" t="s">
        <v>89</v>
      </c>
      <c r="B470" s="28"/>
      <c r="C470" s="70" t="s">
        <v>22</v>
      </c>
      <c r="D470" s="23" t="s">
        <v>180</v>
      </c>
      <c r="E470" s="23" t="s">
        <v>23</v>
      </c>
      <c r="F470" s="23" t="s">
        <v>366</v>
      </c>
      <c r="G470" s="23"/>
      <c r="H470" s="29">
        <v>310</v>
      </c>
      <c r="I470" s="224">
        <f t="shared" ref="I470:N470" si="256">SUM(I471:I472)</f>
        <v>0</v>
      </c>
      <c r="J470" s="113">
        <f t="shared" si="256"/>
        <v>0</v>
      </c>
      <c r="K470" s="113">
        <f t="shared" si="256"/>
        <v>436500</v>
      </c>
      <c r="L470" s="292">
        <f t="shared" si="256"/>
        <v>50</v>
      </c>
      <c r="M470" s="292">
        <f t="shared" si="256"/>
        <v>0</v>
      </c>
      <c r="N470" s="292">
        <f t="shared" si="256"/>
        <v>0</v>
      </c>
    </row>
    <row r="471" spans="1:14" ht="18.75" customHeight="1" x14ac:dyDescent="0.25">
      <c r="A471" s="28" t="s">
        <v>90</v>
      </c>
      <c r="B471" s="28"/>
      <c r="C471" s="88" t="s">
        <v>22</v>
      </c>
      <c r="D471" s="23" t="s">
        <v>180</v>
      </c>
      <c r="E471" s="23" t="s">
        <v>23</v>
      </c>
      <c r="F471" s="23" t="s">
        <v>367</v>
      </c>
      <c r="G471" s="23"/>
      <c r="H471" s="29"/>
      <c r="I471" s="197"/>
      <c r="J471" s="30"/>
      <c r="K471" s="30">
        <v>406500</v>
      </c>
      <c r="L471" s="262">
        <v>50</v>
      </c>
      <c r="M471" s="262"/>
      <c r="N471" s="262"/>
    </row>
    <row r="472" spans="1:14" ht="1.5" customHeight="1" x14ac:dyDescent="0.25">
      <c r="A472" s="28" t="s">
        <v>231</v>
      </c>
      <c r="B472" s="28"/>
      <c r="C472" s="88" t="s">
        <v>22</v>
      </c>
      <c r="D472" s="23" t="s">
        <v>180</v>
      </c>
      <c r="E472" s="23" t="s">
        <v>23</v>
      </c>
      <c r="F472" s="23" t="s">
        <v>368</v>
      </c>
      <c r="G472" s="23"/>
      <c r="H472" s="29"/>
      <c r="I472" s="197"/>
      <c r="J472" s="30"/>
      <c r="K472" s="30">
        <v>30000</v>
      </c>
      <c r="L472" s="262"/>
      <c r="M472" s="262"/>
      <c r="N472" s="262"/>
    </row>
    <row r="473" spans="1:14" ht="17.25" customHeight="1" x14ac:dyDescent="0.25">
      <c r="A473" s="28" t="s">
        <v>92</v>
      </c>
      <c r="B473" s="28"/>
      <c r="C473" s="70" t="s">
        <v>22</v>
      </c>
      <c r="D473" s="23" t="s">
        <v>180</v>
      </c>
      <c r="E473" s="23" t="s">
        <v>23</v>
      </c>
      <c r="F473" s="23" t="s">
        <v>369</v>
      </c>
      <c r="G473" s="23"/>
      <c r="H473" s="5">
        <v>340</v>
      </c>
      <c r="I473" s="224">
        <f t="shared" ref="I473:N473" si="257">I474+I475+I476</f>
        <v>0</v>
      </c>
      <c r="J473" s="113">
        <f t="shared" si="257"/>
        <v>0</v>
      </c>
      <c r="K473" s="113">
        <f t="shared" si="257"/>
        <v>374200</v>
      </c>
      <c r="L473" s="292">
        <f t="shared" si="257"/>
        <v>425.7</v>
      </c>
      <c r="M473" s="292">
        <f t="shared" si="257"/>
        <v>409.5</v>
      </c>
      <c r="N473" s="292">
        <f t="shared" si="257"/>
        <v>427.5</v>
      </c>
    </row>
    <row r="474" spans="1:14" ht="8.25" hidden="1" customHeight="1" x14ac:dyDescent="0.25">
      <c r="A474" s="52" t="s">
        <v>93</v>
      </c>
      <c r="B474" s="52"/>
      <c r="C474" s="88" t="s">
        <v>22</v>
      </c>
      <c r="D474" s="23" t="s">
        <v>180</v>
      </c>
      <c r="E474" s="23" t="s">
        <v>23</v>
      </c>
      <c r="F474" s="23" t="s">
        <v>370</v>
      </c>
      <c r="G474" s="23" t="s">
        <v>44</v>
      </c>
      <c r="H474" s="5">
        <v>343</v>
      </c>
      <c r="I474" s="197"/>
      <c r="J474" s="30"/>
      <c r="K474" s="30"/>
      <c r="L474" s="262"/>
      <c r="M474" s="262"/>
      <c r="N474" s="262"/>
    </row>
    <row r="475" spans="1:14" ht="8.25" hidden="1" customHeight="1" x14ac:dyDescent="0.25">
      <c r="A475" s="52" t="s">
        <v>94</v>
      </c>
      <c r="B475" s="52"/>
      <c r="C475" s="88" t="s">
        <v>22</v>
      </c>
      <c r="D475" s="23" t="s">
        <v>180</v>
      </c>
      <c r="E475" s="23" t="s">
        <v>23</v>
      </c>
      <c r="F475" s="23" t="s">
        <v>371</v>
      </c>
      <c r="G475" s="23" t="s">
        <v>44</v>
      </c>
      <c r="H475" s="5">
        <v>344</v>
      </c>
      <c r="I475" s="197"/>
      <c r="J475" s="30"/>
      <c r="K475" s="30"/>
      <c r="L475" s="262"/>
      <c r="M475" s="262"/>
      <c r="N475" s="262"/>
    </row>
    <row r="476" spans="1:14" ht="26.25" customHeight="1" x14ac:dyDescent="0.25">
      <c r="A476" s="56" t="s">
        <v>96</v>
      </c>
      <c r="B476" s="52"/>
      <c r="C476" s="88" t="s">
        <v>22</v>
      </c>
      <c r="D476" s="23" t="s">
        <v>180</v>
      </c>
      <c r="E476" s="23" t="s">
        <v>23</v>
      </c>
      <c r="F476" s="23" t="s">
        <v>372</v>
      </c>
      <c r="G476" s="23"/>
      <c r="H476" s="5">
        <v>346</v>
      </c>
      <c r="I476" s="209">
        <f>I477+I478+I480+I482</f>
        <v>0</v>
      </c>
      <c r="J476" s="64">
        <f>J477+J478+J479+J480+J481+J482</f>
        <v>0</v>
      </c>
      <c r="K476" s="64">
        <f>K477+K478+K479+K480+K481+K482</f>
        <v>374200</v>
      </c>
      <c r="L476" s="274">
        <f t="shared" ref="L476:N476" si="258">L477+L478+L479+L480+L481+L482</f>
        <v>425.7</v>
      </c>
      <c r="M476" s="274">
        <f t="shared" si="258"/>
        <v>409.5</v>
      </c>
      <c r="N476" s="274">
        <f t="shared" si="258"/>
        <v>427.5</v>
      </c>
    </row>
    <row r="477" spans="1:14" ht="18.75" customHeight="1" x14ac:dyDescent="0.25">
      <c r="A477" s="52" t="s">
        <v>97</v>
      </c>
      <c r="B477" s="52"/>
      <c r="C477" s="88" t="s">
        <v>22</v>
      </c>
      <c r="D477" s="23" t="s">
        <v>180</v>
      </c>
      <c r="E477" s="23" t="s">
        <v>23</v>
      </c>
      <c r="F477" s="23" t="s">
        <v>373</v>
      </c>
      <c r="G477" s="23" t="s">
        <v>44</v>
      </c>
      <c r="H477" s="29"/>
      <c r="I477" s="197"/>
      <c r="J477" s="30"/>
      <c r="K477" s="30"/>
      <c r="L477" s="262">
        <v>5</v>
      </c>
      <c r="M477" s="262"/>
      <c r="N477" s="262"/>
    </row>
    <row r="478" spans="1:14" ht="19.5" customHeight="1" x14ac:dyDescent="0.25">
      <c r="A478" s="52" t="s">
        <v>98</v>
      </c>
      <c r="B478" s="52"/>
      <c r="C478" s="88" t="s">
        <v>22</v>
      </c>
      <c r="D478" s="23" t="s">
        <v>180</v>
      </c>
      <c r="E478" s="23" t="s">
        <v>23</v>
      </c>
      <c r="F478" s="23" t="s">
        <v>374</v>
      </c>
      <c r="G478" s="23" t="s">
        <v>44</v>
      </c>
      <c r="H478" s="29"/>
      <c r="I478" s="197"/>
      <c r="J478" s="30"/>
      <c r="K478" s="30">
        <v>20000</v>
      </c>
      <c r="L478" s="262">
        <v>25</v>
      </c>
      <c r="M478" s="262"/>
      <c r="N478" s="262"/>
    </row>
    <row r="479" spans="1:14" ht="30" hidden="1" x14ac:dyDescent="0.25">
      <c r="A479" s="52" t="s">
        <v>99</v>
      </c>
      <c r="B479" s="52"/>
      <c r="C479" s="88" t="s">
        <v>22</v>
      </c>
      <c r="D479" s="23" t="s">
        <v>180</v>
      </c>
      <c r="E479" s="23" t="s">
        <v>23</v>
      </c>
      <c r="F479" s="23" t="s">
        <v>375</v>
      </c>
      <c r="G479" s="23" t="s">
        <v>44</v>
      </c>
      <c r="H479" s="29"/>
      <c r="I479" s="197"/>
      <c r="J479" s="30"/>
      <c r="K479" s="30"/>
      <c r="L479" s="262"/>
      <c r="M479" s="262"/>
      <c r="N479" s="262"/>
    </row>
    <row r="480" spans="1:14" ht="18.75" customHeight="1" x14ac:dyDescent="0.25">
      <c r="A480" s="52" t="s">
        <v>100</v>
      </c>
      <c r="B480" s="52"/>
      <c r="C480" s="88" t="s">
        <v>22</v>
      </c>
      <c r="D480" s="23" t="s">
        <v>180</v>
      </c>
      <c r="E480" s="23" t="s">
        <v>23</v>
      </c>
      <c r="F480" s="23" t="s">
        <v>376</v>
      </c>
      <c r="G480" s="23" t="s">
        <v>44</v>
      </c>
      <c r="H480" s="29"/>
      <c r="I480" s="197"/>
      <c r="J480" s="30"/>
      <c r="K480" s="30">
        <f>289200+45000</f>
        <v>334200</v>
      </c>
      <c r="L480" s="262">
        <v>345.7</v>
      </c>
      <c r="M480" s="262">
        <v>359.5</v>
      </c>
      <c r="N480" s="262">
        <v>377.5</v>
      </c>
    </row>
    <row r="481" spans="1:14" ht="32.25" customHeight="1" x14ac:dyDescent="0.25">
      <c r="A481" s="52" t="s">
        <v>156</v>
      </c>
      <c r="B481" s="52"/>
      <c r="C481" s="88" t="s">
        <v>22</v>
      </c>
      <c r="D481" s="23" t="s">
        <v>180</v>
      </c>
      <c r="E481" s="23" t="s">
        <v>23</v>
      </c>
      <c r="F481" s="23" t="s">
        <v>377</v>
      </c>
      <c r="G481" s="23"/>
      <c r="H481" s="29"/>
      <c r="I481" s="197"/>
      <c r="J481" s="30"/>
      <c r="K481" s="30"/>
      <c r="L481" s="262">
        <v>20</v>
      </c>
      <c r="M481" s="262">
        <v>20</v>
      </c>
      <c r="N481" s="262">
        <v>20</v>
      </c>
    </row>
    <row r="482" spans="1:14" x14ac:dyDescent="0.25">
      <c r="A482" s="52" t="s">
        <v>102</v>
      </c>
      <c r="B482" s="52"/>
      <c r="C482" s="88" t="s">
        <v>22</v>
      </c>
      <c r="D482" s="23" t="s">
        <v>180</v>
      </c>
      <c r="E482" s="23" t="s">
        <v>23</v>
      </c>
      <c r="F482" s="23" t="s">
        <v>378</v>
      </c>
      <c r="G482" s="23" t="s">
        <v>44</v>
      </c>
      <c r="H482" s="29"/>
      <c r="I482" s="197"/>
      <c r="J482" s="30"/>
      <c r="K482" s="30">
        <v>20000</v>
      </c>
      <c r="L482" s="262">
        <v>30</v>
      </c>
      <c r="M482" s="262">
        <v>30</v>
      </c>
      <c r="N482" s="262">
        <v>30</v>
      </c>
    </row>
    <row r="483" spans="1:14" s="122" customFormat="1" ht="47.25" hidden="1" customHeight="1" x14ac:dyDescent="0.25">
      <c r="A483" s="60" t="s">
        <v>246</v>
      </c>
      <c r="B483" s="66"/>
      <c r="C483" s="71"/>
      <c r="D483" s="18" t="s">
        <v>180</v>
      </c>
      <c r="E483" s="18" t="s">
        <v>23</v>
      </c>
      <c r="F483" s="18" t="s">
        <v>247</v>
      </c>
      <c r="G483" s="18"/>
      <c r="H483" s="62"/>
      <c r="I483" s="195">
        <f t="shared" ref="I483:N483" si="259">I484+I485+I487+I489</f>
        <v>0</v>
      </c>
      <c r="J483" s="20">
        <f t="shared" si="259"/>
        <v>0</v>
      </c>
      <c r="K483" s="20">
        <f t="shared" si="259"/>
        <v>0</v>
      </c>
      <c r="L483" s="260">
        <f t="shared" si="259"/>
        <v>0</v>
      </c>
      <c r="M483" s="260">
        <f t="shared" si="259"/>
        <v>0</v>
      </c>
      <c r="N483" s="260">
        <f t="shared" si="259"/>
        <v>0</v>
      </c>
    </row>
    <row r="484" spans="1:14" ht="15" hidden="1" customHeight="1" x14ac:dyDescent="0.25">
      <c r="A484" s="52" t="s">
        <v>41</v>
      </c>
      <c r="B484" s="69"/>
      <c r="C484" s="88"/>
      <c r="D484" s="23" t="s">
        <v>180</v>
      </c>
      <c r="E484" s="23" t="s">
        <v>23</v>
      </c>
      <c r="F484" s="23" t="s">
        <v>248</v>
      </c>
      <c r="G484" s="23" t="s">
        <v>42</v>
      </c>
      <c r="H484" s="29">
        <v>221</v>
      </c>
      <c r="I484" s="197"/>
      <c r="J484" s="30"/>
      <c r="K484" s="30"/>
      <c r="L484" s="262"/>
      <c r="M484" s="262"/>
      <c r="N484" s="262"/>
    </row>
    <row r="485" spans="1:14" ht="15" hidden="1" customHeight="1" x14ac:dyDescent="0.25">
      <c r="A485" s="28" t="s">
        <v>53</v>
      </c>
      <c r="B485" s="69"/>
      <c r="C485" s="70"/>
      <c r="D485" s="23" t="s">
        <v>180</v>
      </c>
      <c r="E485" s="23" t="s">
        <v>23</v>
      </c>
      <c r="F485" s="23" t="s">
        <v>248</v>
      </c>
      <c r="G485" s="23"/>
      <c r="H485" s="29">
        <v>225</v>
      </c>
      <c r="I485" s="209">
        <f t="shared" ref="I485:N485" si="260">I486</f>
        <v>0</v>
      </c>
      <c r="J485" s="64">
        <f t="shared" si="260"/>
        <v>0</v>
      </c>
      <c r="K485" s="64">
        <f t="shared" si="260"/>
        <v>0</v>
      </c>
      <c r="L485" s="274">
        <f t="shared" si="260"/>
        <v>0</v>
      </c>
      <c r="M485" s="274">
        <f t="shared" si="260"/>
        <v>0</v>
      </c>
      <c r="N485" s="274">
        <f t="shared" si="260"/>
        <v>0</v>
      </c>
    </row>
    <row r="486" spans="1:14" ht="15" hidden="1" customHeight="1" x14ac:dyDescent="0.25">
      <c r="A486" s="28" t="s">
        <v>59</v>
      </c>
      <c r="B486" s="69"/>
      <c r="C486" s="88"/>
      <c r="D486" s="23" t="s">
        <v>180</v>
      </c>
      <c r="E486" s="23" t="s">
        <v>23</v>
      </c>
      <c r="F486" s="23" t="s">
        <v>248</v>
      </c>
      <c r="G486" s="23" t="s">
        <v>44</v>
      </c>
      <c r="H486" s="29"/>
      <c r="I486" s="197"/>
      <c r="J486" s="30"/>
      <c r="K486" s="30"/>
      <c r="L486" s="262"/>
      <c r="M486" s="262"/>
      <c r="N486" s="262"/>
    </row>
    <row r="487" spans="1:14" ht="15" hidden="1" customHeight="1" x14ac:dyDescent="0.25">
      <c r="A487" s="52" t="s">
        <v>60</v>
      </c>
      <c r="B487" s="69"/>
      <c r="C487" s="70"/>
      <c r="D487" s="23" t="s">
        <v>180</v>
      </c>
      <c r="E487" s="23" t="s">
        <v>23</v>
      </c>
      <c r="F487" s="23" t="s">
        <v>248</v>
      </c>
      <c r="G487" s="23"/>
      <c r="H487" s="29">
        <v>226</v>
      </c>
      <c r="I487" s="209">
        <f t="shared" ref="I487:N487" si="261">I488</f>
        <v>0</v>
      </c>
      <c r="J487" s="64">
        <f t="shared" si="261"/>
        <v>0</v>
      </c>
      <c r="K487" s="64">
        <f t="shared" si="261"/>
        <v>0</v>
      </c>
      <c r="L487" s="274">
        <f t="shared" si="261"/>
        <v>0</v>
      </c>
      <c r="M487" s="274">
        <f t="shared" si="261"/>
        <v>0</v>
      </c>
      <c r="N487" s="274">
        <f t="shared" si="261"/>
        <v>0</v>
      </c>
    </row>
    <row r="488" spans="1:14" ht="15" hidden="1" customHeight="1" x14ac:dyDescent="0.25">
      <c r="A488" s="28" t="s">
        <v>62</v>
      </c>
      <c r="B488" s="69"/>
      <c r="C488" s="88"/>
      <c r="D488" s="23" t="s">
        <v>180</v>
      </c>
      <c r="E488" s="23" t="s">
        <v>23</v>
      </c>
      <c r="F488" s="121" t="s">
        <v>247</v>
      </c>
      <c r="G488" s="23" t="s">
        <v>44</v>
      </c>
      <c r="H488" s="29">
        <v>226</v>
      </c>
      <c r="I488" s="197"/>
      <c r="J488" s="30"/>
      <c r="K488" s="30"/>
      <c r="L488" s="262"/>
      <c r="M488" s="262"/>
      <c r="N488" s="262"/>
    </row>
    <row r="489" spans="1:14" ht="15" hidden="1" customHeight="1" x14ac:dyDescent="0.25">
      <c r="A489" s="28" t="s">
        <v>89</v>
      </c>
      <c r="B489" s="69"/>
      <c r="C489" s="70"/>
      <c r="D489" s="23" t="s">
        <v>180</v>
      </c>
      <c r="E489" s="23" t="s">
        <v>23</v>
      </c>
      <c r="F489" s="354" t="s">
        <v>249</v>
      </c>
      <c r="G489" s="23"/>
      <c r="H489" s="29">
        <v>310</v>
      </c>
      <c r="I489" s="209">
        <f t="shared" ref="I489:N489" si="262">I490</f>
        <v>0</v>
      </c>
      <c r="J489" s="64">
        <f t="shared" si="262"/>
        <v>0</v>
      </c>
      <c r="K489" s="64">
        <f t="shared" si="262"/>
        <v>0</v>
      </c>
      <c r="L489" s="274">
        <f t="shared" si="262"/>
        <v>0</v>
      </c>
      <c r="M489" s="274">
        <f t="shared" si="262"/>
        <v>0</v>
      </c>
      <c r="N489" s="274">
        <f t="shared" si="262"/>
        <v>0</v>
      </c>
    </row>
    <row r="490" spans="1:14" ht="1.5" customHeight="1" x14ac:dyDescent="0.25">
      <c r="A490" s="28" t="s">
        <v>90</v>
      </c>
      <c r="B490" s="69"/>
      <c r="C490" s="88"/>
      <c r="D490" s="23" t="s">
        <v>180</v>
      </c>
      <c r="E490" s="23" t="s">
        <v>23</v>
      </c>
      <c r="F490" s="354"/>
      <c r="G490" s="51" t="s">
        <v>91</v>
      </c>
      <c r="H490" s="29">
        <v>310</v>
      </c>
      <c r="I490" s="197"/>
      <c r="J490" s="30"/>
      <c r="K490" s="30"/>
      <c r="L490" s="262"/>
      <c r="M490" s="262"/>
      <c r="N490" s="262"/>
    </row>
    <row r="491" spans="1:14" s="103" customFormat="1" ht="18.75" customHeight="1" x14ac:dyDescent="0.25">
      <c r="A491" s="82" t="s">
        <v>250</v>
      </c>
      <c r="B491" s="83"/>
      <c r="C491" s="74" t="s">
        <v>22</v>
      </c>
      <c r="D491" s="75" t="s">
        <v>159</v>
      </c>
      <c r="E491" s="75"/>
      <c r="F491" s="75"/>
      <c r="G491" s="75"/>
      <c r="H491" s="76"/>
      <c r="I491" s="194">
        <f t="shared" ref="I491:N491" si="263">I492+I496</f>
        <v>807406.11</v>
      </c>
      <c r="J491" s="14">
        <f t="shared" si="263"/>
        <v>39</v>
      </c>
      <c r="K491" s="14">
        <f t="shared" si="263"/>
        <v>885700</v>
      </c>
      <c r="L491" s="259">
        <f t="shared" si="263"/>
        <v>913.9</v>
      </c>
      <c r="M491" s="259">
        <f t="shared" si="263"/>
        <v>950.5</v>
      </c>
      <c r="N491" s="259">
        <f t="shared" si="263"/>
        <v>988.5</v>
      </c>
    </row>
    <row r="492" spans="1:14" s="92" customFormat="1" ht="18.75" customHeight="1" x14ac:dyDescent="0.2">
      <c r="A492" s="60" t="s">
        <v>251</v>
      </c>
      <c r="B492" s="90"/>
      <c r="C492" s="71" t="s">
        <v>22</v>
      </c>
      <c r="D492" s="121" t="s">
        <v>159</v>
      </c>
      <c r="E492" s="121" t="s">
        <v>23</v>
      </c>
      <c r="F492" s="121"/>
      <c r="G492" s="121"/>
      <c r="H492" s="91"/>
      <c r="I492" s="195">
        <f t="shared" ref="I492:N494" si="264">I493</f>
        <v>762424.11</v>
      </c>
      <c r="J492" s="20">
        <f t="shared" si="264"/>
        <v>0</v>
      </c>
      <c r="K492" s="20">
        <f t="shared" si="264"/>
        <v>878700</v>
      </c>
      <c r="L492" s="260">
        <f t="shared" si="264"/>
        <v>913.9</v>
      </c>
      <c r="M492" s="260">
        <f t="shared" si="264"/>
        <v>950.5</v>
      </c>
      <c r="N492" s="260">
        <f t="shared" si="264"/>
        <v>988.5</v>
      </c>
    </row>
    <row r="493" spans="1:14" ht="18.75" hidden="1" customHeight="1" x14ac:dyDescent="0.25">
      <c r="A493" s="52" t="s">
        <v>4</v>
      </c>
      <c r="B493" s="69"/>
      <c r="C493" s="70"/>
      <c r="D493" s="23" t="s">
        <v>159</v>
      </c>
      <c r="E493" s="23" t="s">
        <v>144</v>
      </c>
      <c r="F493" s="23"/>
      <c r="G493" s="23"/>
      <c r="H493" s="23">
        <v>200</v>
      </c>
      <c r="I493" s="208">
        <f t="shared" si="264"/>
        <v>762424.11</v>
      </c>
      <c r="J493" s="63">
        <f t="shared" si="264"/>
        <v>0</v>
      </c>
      <c r="K493" s="63">
        <f t="shared" si="264"/>
        <v>878700</v>
      </c>
      <c r="L493" s="273">
        <f t="shared" si="264"/>
        <v>913.9</v>
      </c>
      <c r="M493" s="273">
        <f t="shared" si="264"/>
        <v>950.5</v>
      </c>
      <c r="N493" s="273">
        <f t="shared" si="264"/>
        <v>988.5</v>
      </c>
    </row>
    <row r="494" spans="1:14" ht="18.75" customHeight="1" x14ac:dyDescent="0.25">
      <c r="A494" s="52" t="s">
        <v>252</v>
      </c>
      <c r="B494" s="69"/>
      <c r="C494" s="70"/>
      <c r="D494" s="23" t="s">
        <v>159</v>
      </c>
      <c r="E494" s="23" t="s">
        <v>23</v>
      </c>
      <c r="F494" s="23"/>
      <c r="G494" s="23"/>
      <c r="H494" s="23">
        <v>260</v>
      </c>
      <c r="I494" s="208">
        <f t="shared" si="264"/>
        <v>762424.11</v>
      </c>
      <c r="J494" s="63">
        <f t="shared" si="264"/>
        <v>0</v>
      </c>
      <c r="K494" s="63">
        <f t="shared" si="264"/>
        <v>878700</v>
      </c>
      <c r="L494" s="273">
        <f t="shared" si="264"/>
        <v>913.9</v>
      </c>
      <c r="M494" s="273">
        <f t="shared" si="264"/>
        <v>950.5</v>
      </c>
      <c r="N494" s="273">
        <f t="shared" si="264"/>
        <v>988.5</v>
      </c>
    </row>
    <row r="495" spans="1:14" ht="18.75" customHeight="1" x14ac:dyDescent="0.25">
      <c r="A495" s="52" t="s">
        <v>253</v>
      </c>
      <c r="B495" s="69"/>
      <c r="C495" s="88"/>
      <c r="D495" s="23" t="s">
        <v>159</v>
      </c>
      <c r="E495" s="23" t="s">
        <v>23</v>
      </c>
      <c r="F495" s="23" t="s">
        <v>254</v>
      </c>
      <c r="G495" s="23" t="s">
        <v>255</v>
      </c>
      <c r="H495" s="23" t="s">
        <v>256</v>
      </c>
      <c r="I495" s="197">
        <v>762424.11</v>
      </c>
      <c r="J495" s="30"/>
      <c r="K495" s="30">
        <v>878700</v>
      </c>
      <c r="L495" s="262">
        <v>913.9</v>
      </c>
      <c r="M495" s="262">
        <v>950.5</v>
      </c>
      <c r="N495" s="262">
        <v>988.5</v>
      </c>
    </row>
    <row r="496" spans="1:14" ht="18.75" hidden="1" customHeight="1" x14ac:dyDescent="0.25">
      <c r="A496" s="60" t="s">
        <v>257</v>
      </c>
      <c r="B496" s="69"/>
      <c r="C496" s="88"/>
      <c r="D496" s="88" t="s">
        <v>159</v>
      </c>
      <c r="E496" s="23" t="s">
        <v>144</v>
      </c>
      <c r="F496" s="23"/>
      <c r="G496" s="23"/>
      <c r="H496" s="23" t="s">
        <v>109</v>
      </c>
      <c r="I496" s="234">
        <f t="shared" ref="I496:N496" si="265">I497+I498</f>
        <v>44982</v>
      </c>
      <c r="J496" s="139">
        <f t="shared" si="265"/>
        <v>39</v>
      </c>
      <c r="K496" s="139">
        <f t="shared" si="265"/>
        <v>7000</v>
      </c>
      <c r="L496" s="302">
        <f t="shared" si="265"/>
        <v>0</v>
      </c>
      <c r="M496" s="302">
        <f t="shared" si="265"/>
        <v>0</v>
      </c>
      <c r="N496" s="302">
        <f t="shared" si="265"/>
        <v>0</v>
      </c>
    </row>
    <row r="497" spans="1:14" ht="18.75" hidden="1" customHeight="1" x14ac:dyDescent="0.25">
      <c r="A497" s="28" t="s">
        <v>53</v>
      </c>
      <c r="B497" s="69"/>
      <c r="C497" s="88"/>
      <c r="D497" s="88" t="s">
        <v>159</v>
      </c>
      <c r="E497" s="23" t="s">
        <v>144</v>
      </c>
      <c r="F497" s="23"/>
      <c r="G497" s="23" t="s">
        <v>44</v>
      </c>
      <c r="H497" s="23" t="s">
        <v>258</v>
      </c>
      <c r="I497" s="197"/>
      <c r="J497" s="30"/>
      <c r="K497" s="30"/>
      <c r="L497" s="262"/>
      <c r="M497" s="262"/>
      <c r="N497" s="262"/>
    </row>
    <row r="498" spans="1:14" ht="34.5" hidden="1" customHeight="1" x14ac:dyDescent="0.25">
      <c r="A498" s="52" t="s">
        <v>259</v>
      </c>
      <c r="B498" s="69"/>
      <c r="C498" s="88"/>
      <c r="D498" s="88" t="s">
        <v>159</v>
      </c>
      <c r="E498" s="23" t="s">
        <v>144</v>
      </c>
      <c r="F498" s="23" t="s">
        <v>118</v>
      </c>
      <c r="G498" s="23" t="s">
        <v>260</v>
      </c>
      <c r="H498" s="23" t="s">
        <v>261</v>
      </c>
      <c r="I498" s="197">
        <v>44982</v>
      </c>
      <c r="J498" s="30">
        <v>39</v>
      </c>
      <c r="K498" s="30">
        <v>7000</v>
      </c>
      <c r="L498" s="262"/>
      <c r="M498" s="262"/>
      <c r="N498" s="262"/>
    </row>
    <row r="499" spans="1:14" s="103" customFormat="1" ht="18.75" customHeight="1" x14ac:dyDescent="0.25">
      <c r="A499" s="82" t="s">
        <v>262</v>
      </c>
      <c r="B499" s="83"/>
      <c r="C499" s="74" t="s">
        <v>22</v>
      </c>
      <c r="D499" s="74" t="s">
        <v>117</v>
      </c>
      <c r="E499" s="75"/>
      <c r="F499" s="75"/>
      <c r="G499" s="75"/>
      <c r="H499" s="75"/>
      <c r="I499" s="235">
        <f t="shared" ref="I499:N499" si="266">I500+I509</f>
        <v>254600</v>
      </c>
      <c r="J499" s="140">
        <f t="shared" si="266"/>
        <v>0</v>
      </c>
      <c r="K499" s="140">
        <f t="shared" si="266"/>
        <v>254600</v>
      </c>
      <c r="L499" s="303">
        <f t="shared" si="266"/>
        <v>254.6</v>
      </c>
      <c r="M499" s="303">
        <f t="shared" si="266"/>
        <v>0</v>
      </c>
      <c r="N499" s="303">
        <f t="shared" si="266"/>
        <v>0</v>
      </c>
    </row>
    <row r="500" spans="1:14" s="92" customFormat="1" ht="18.75" customHeight="1" x14ac:dyDescent="0.2">
      <c r="A500" s="60" t="s">
        <v>263</v>
      </c>
      <c r="B500" s="90"/>
      <c r="C500" s="71" t="s">
        <v>22</v>
      </c>
      <c r="D500" s="71" t="s">
        <v>117</v>
      </c>
      <c r="E500" s="18" t="s">
        <v>26</v>
      </c>
      <c r="F500" s="18"/>
      <c r="G500" s="18"/>
      <c r="H500" s="18"/>
      <c r="I500" s="236">
        <f t="shared" ref="I500:N500" si="267">I501</f>
        <v>254600</v>
      </c>
      <c r="J500" s="141">
        <f t="shared" si="267"/>
        <v>0</v>
      </c>
      <c r="K500" s="141">
        <f t="shared" si="267"/>
        <v>254600</v>
      </c>
      <c r="L500" s="304">
        <f t="shared" si="267"/>
        <v>254.6</v>
      </c>
      <c r="M500" s="304">
        <f t="shared" si="267"/>
        <v>0</v>
      </c>
      <c r="N500" s="304">
        <f t="shared" si="267"/>
        <v>0</v>
      </c>
    </row>
    <row r="501" spans="1:14" ht="15" customHeight="1" x14ac:dyDescent="0.25">
      <c r="A501" s="52" t="s">
        <v>4</v>
      </c>
      <c r="B501" s="69"/>
      <c r="C501" s="70" t="s">
        <v>22</v>
      </c>
      <c r="D501" s="88" t="s">
        <v>117</v>
      </c>
      <c r="E501" s="23" t="s">
        <v>26</v>
      </c>
      <c r="F501" s="23"/>
      <c r="G501" s="39"/>
      <c r="H501" s="23">
        <v>200</v>
      </c>
      <c r="I501" s="237">
        <f t="shared" ref="I501:N501" si="268">I503+I505+I502</f>
        <v>254600</v>
      </c>
      <c r="J501" s="142">
        <f t="shared" si="268"/>
        <v>0</v>
      </c>
      <c r="K501" s="142">
        <f t="shared" si="268"/>
        <v>254600</v>
      </c>
      <c r="L501" s="305">
        <f t="shared" si="268"/>
        <v>254.6</v>
      </c>
      <c r="M501" s="305">
        <f t="shared" si="268"/>
        <v>0</v>
      </c>
      <c r="N501" s="305">
        <f t="shared" si="268"/>
        <v>0</v>
      </c>
    </row>
    <row r="502" spans="1:14" ht="18.75" hidden="1" customHeight="1" x14ac:dyDescent="0.25">
      <c r="A502" s="28" t="s">
        <v>53</v>
      </c>
      <c r="B502" s="69"/>
      <c r="C502" s="88"/>
      <c r="D502" s="88" t="s">
        <v>117</v>
      </c>
      <c r="E502" s="23" t="s">
        <v>26</v>
      </c>
      <c r="F502" s="23" t="s">
        <v>264</v>
      </c>
      <c r="G502" s="23"/>
      <c r="H502" s="23" t="s">
        <v>258</v>
      </c>
      <c r="I502" s="197"/>
      <c r="J502" s="30"/>
      <c r="K502" s="30"/>
      <c r="L502" s="262"/>
      <c r="M502" s="262"/>
      <c r="N502" s="262"/>
    </row>
    <row r="503" spans="1:14" ht="18.75" hidden="1" customHeight="1" x14ac:dyDescent="0.25">
      <c r="A503" s="52" t="s">
        <v>60</v>
      </c>
      <c r="B503" s="69"/>
      <c r="C503" s="70"/>
      <c r="D503" s="88" t="s">
        <v>117</v>
      </c>
      <c r="E503" s="23" t="s">
        <v>26</v>
      </c>
      <c r="F503" s="23"/>
      <c r="G503" s="39"/>
      <c r="H503" s="23" t="s">
        <v>265</v>
      </c>
      <c r="I503" s="238">
        <f t="shared" ref="I503:N503" si="269">I504</f>
        <v>0</v>
      </c>
      <c r="J503" s="143">
        <f t="shared" si="269"/>
        <v>0</v>
      </c>
      <c r="K503" s="143">
        <f t="shared" si="269"/>
        <v>0</v>
      </c>
      <c r="L503" s="306">
        <f t="shared" si="269"/>
        <v>0</v>
      </c>
      <c r="M503" s="306">
        <f t="shared" si="269"/>
        <v>0</v>
      </c>
      <c r="N503" s="306">
        <f t="shared" si="269"/>
        <v>0</v>
      </c>
    </row>
    <row r="504" spans="1:14" ht="36" hidden="1" customHeight="1" x14ac:dyDescent="0.25">
      <c r="A504" s="28" t="s">
        <v>70</v>
      </c>
      <c r="B504" s="69"/>
      <c r="C504" s="88"/>
      <c r="D504" s="88" t="s">
        <v>117</v>
      </c>
      <c r="E504" s="23" t="s">
        <v>26</v>
      </c>
      <c r="F504" s="23" t="s">
        <v>264</v>
      </c>
      <c r="G504" s="23"/>
      <c r="H504" s="23"/>
      <c r="I504" s="197"/>
      <c r="J504" s="30"/>
      <c r="K504" s="30"/>
      <c r="L504" s="262"/>
      <c r="M504" s="262"/>
      <c r="N504" s="262"/>
    </row>
    <row r="505" spans="1:14" ht="18.75" customHeight="1" x14ac:dyDescent="0.25">
      <c r="A505" s="52" t="s">
        <v>131</v>
      </c>
      <c r="B505" s="69"/>
      <c r="C505" s="70" t="s">
        <v>22</v>
      </c>
      <c r="D505" s="88" t="s">
        <v>117</v>
      </c>
      <c r="E505" s="23" t="s">
        <v>26</v>
      </c>
      <c r="F505" s="23" t="s">
        <v>264</v>
      </c>
      <c r="G505" s="39"/>
      <c r="H505" s="23">
        <v>250</v>
      </c>
      <c r="I505" s="237">
        <f t="shared" ref="I505:N505" si="270">I506</f>
        <v>254600</v>
      </c>
      <c r="J505" s="142">
        <f t="shared" si="270"/>
        <v>0</v>
      </c>
      <c r="K505" s="142">
        <f t="shared" si="270"/>
        <v>254600</v>
      </c>
      <c r="L505" s="305">
        <f t="shared" si="270"/>
        <v>254.6</v>
      </c>
      <c r="M505" s="305">
        <f t="shared" si="270"/>
        <v>0</v>
      </c>
      <c r="N505" s="305">
        <f t="shared" si="270"/>
        <v>0</v>
      </c>
    </row>
    <row r="506" spans="1:14" ht="27.75" customHeight="1" x14ac:dyDescent="0.25">
      <c r="A506" s="52" t="s">
        <v>166</v>
      </c>
      <c r="B506" s="69"/>
      <c r="C506" s="88" t="s">
        <v>22</v>
      </c>
      <c r="D506" s="88" t="s">
        <v>117</v>
      </c>
      <c r="E506" s="23" t="s">
        <v>26</v>
      </c>
      <c r="F506" s="23" t="s">
        <v>264</v>
      </c>
      <c r="G506" s="23" t="s">
        <v>167</v>
      </c>
      <c r="H506" s="23">
        <v>251</v>
      </c>
      <c r="I506" s="197">
        <v>254600</v>
      </c>
      <c r="J506" s="30"/>
      <c r="K506" s="30">
        <v>254600</v>
      </c>
      <c r="L506" s="262">
        <v>254.6</v>
      </c>
      <c r="M506" s="262"/>
      <c r="N506" s="262"/>
    </row>
    <row r="507" spans="1:14" ht="18.75" hidden="1" customHeight="1" x14ac:dyDescent="0.25">
      <c r="A507" s="28" t="s">
        <v>88</v>
      </c>
      <c r="B507" s="28"/>
      <c r="C507" s="88" t="s">
        <v>22</v>
      </c>
      <c r="D507" s="23" t="s">
        <v>117</v>
      </c>
      <c r="E507" s="23" t="s">
        <v>26</v>
      </c>
      <c r="F507" s="23"/>
      <c r="G507" s="23"/>
      <c r="H507" s="29">
        <v>300</v>
      </c>
      <c r="I507" s="209">
        <f t="shared" ref="I507:N507" si="271">I508</f>
        <v>0</v>
      </c>
      <c r="J507" s="64">
        <f t="shared" si="271"/>
        <v>0</v>
      </c>
      <c r="K507" s="64">
        <f t="shared" si="271"/>
        <v>0</v>
      </c>
      <c r="L507" s="274">
        <f t="shared" si="271"/>
        <v>0</v>
      </c>
      <c r="M507" s="274">
        <f t="shared" si="271"/>
        <v>0</v>
      </c>
      <c r="N507" s="274">
        <f t="shared" si="271"/>
        <v>0</v>
      </c>
    </row>
    <row r="508" spans="1:14" ht="18.75" hidden="1" customHeight="1" x14ac:dyDescent="0.25">
      <c r="A508" s="28" t="s">
        <v>92</v>
      </c>
      <c r="B508" s="28"/>
      <c r="C508" s="88" t="s">
        <v>22</v>
      </c>
      <c r="D508" s="23" t="s">
        <v>117</v>
      </c>
      <c r="E508" s="23" t="s">
        <v>26</v>
      </c>
      <c r="F508" s="23" t="s">
        <v>264</v>
      </c>
      <c r="G508" s="23"/>
      <c r="H508" s="29">
        <v>340</v>
      </c>
      <c r="I508" s="197"/>
      <c r="J508" s="30"/>
      <c r="K508" s="30"/>
      <c r="L508" s="262"/>
      <c r="M508" s="262"/>
      <c r="N508" s="262"/>
    </row>
    <row r="509" spans="1:14" ht="18.75" hidden="1" customHeight="1" x14ac:dyDescent="0.25">
      <c r="A509" s="6"/>
      <c r="B509" s="61"/>
      <c r="C509" s="70"/>
      <c r="D509" s="39" t="s">
        <v>117</v>
      </c>
      <c r="E509" s="39" t="s">
        <v>198</v>
      </c>
      <c r="F509" s="39"/>
      <c r="G509" s="39"/>
      <c r="H509" s="5"/>
      <c r="I509" s="217">
        <f t="shared" ref="I509:N509" si="272">I510+I513</f>
        <v>0</v>
      </c>
      <c r="J509" s="87">
        <f t="shared" si="272"/>
        <v>0</v>
      </c>
      <c r="K509" s="87">
        <f t="shared" si="272"/>
        <v>0</v>
      </c>
      <c r="L509" s="287">
        <f t="shared" si="272"/>
        <v>0</v>
      </c>
      <c r="M509" s="287">
        <f t="shared" si="272"/>
        <v>0</v>
      </c>
      <c r="N509" s="287">
        <f t="shared" si="272"/>
        <v>0</v>
      </c>
    </row>
    <row r="510" spans="1:14" ht="18.75" hidden="1" customHeight="1" x14ac:dyDescent="0.25">
      <c r="A510" s="28"/>
      <c r="B510" s="52"/>
      <c r="C510" s="88"/>
      <c r="D510" s="23"/>
      <c r="E510" s="23"/>
      <c r="F510" s="23"/>
      <c r="G510" s="23"/>
      <c r="H510" s="29">
        <v>200</v>
      </c>
      <c r="I510" s="204">
        <f t="shared" ref="I510:N510" si="273">I511</f>
        <v>0</v>
      </c>
      <c r="J510" s="46">
        <f t="shared" si="273"/>
        <v>0</v>
      </c>
      <c r="K510" s="46">
        <f t="shared" si="273"/>
        <v>0</v>
      </c>
      <c r="L510" s="269">
        <f t="shared" si="273"/>
        <v>0</v>
      </c>
      <c r="M510" s="269">
        <f t="shared" si="273"/>
        <v>0</v>
      </c>
      <c r="N510" s="269">
        <f t="shared" si="273"/>
        <v>0</v>
      </c>
    </row>
    <row r="511" spans="1:14" ht="13.5" hidden="1" customHeight="1" x14ac:dyDescent="0.25">
      <c r="A511" s="28"/>
      <c r="B511" s="52"/>
      <c r="C511" s="88"/>
      <c r="D511" s="23" t="s">
        <v>117</v>
      </c>
      <c r="E511" s="23" t="s">
        <v>198</v>
      </c>
      <c r="F511" s="23"/>
      <c r="G511" s="23" t="s">
        <v>189</v>
      </c>
      <c r="H511" s="29">
        <v>228</v>
      </c>
      <c r="I511" s="204"/>
      <c r="J511" s="46"/>
      <c r="K511" s="46"/>
      <c r="L511" s="269"/>
      <c r="M511" s="269"/>
      <c r="N511" s="269"/>
    </row>
    <row r="512" spans="1:14" ht="18" hidden="1" customHeight="1" x14ac:dyDescent="0.25">
      <c r="A512" s="28" t="s">
        <v>89</v>
      </c>
      <c r="B512" s="52"/>
      <c r="C512" s="88"/>
      <c r="D512" s="23" t="s">
        <v>117</v>
      </c>
      <c r="E512" s="23" t="s">
        <v>198</v>
      </c>
      <c r="F512" s="23"/>
      <c r="G512" s="23"/>
      <c r="H512" s="29"/>
      <c r="I512" s="204">
        <f>I513</f>
        <v>0</v>
      </c>
      <c r="J512" s="46"/>
      <c r="K512" s="46"/>
      <c r="L512" s="269"/>
      <c r="M512" s="269"/>
      <c r="N512" s="269"/>
    </row>
    <row r="513" spans="1:18" ht="21" hidden="1" customHeight="1" x14ac:dyDescent="0.25">
      <c r="A513" s="28" t="s">
        <v>90</v>
      </c>
      <c r="B513" s="52"/>
      <c r="C513" s="88"/>
      <c r="D513" s="23" t="s">
        <v>117</v>
      </c>
      <c r="E513" s="23" t="s">
        <v>198</v>
      </c>
      <c r="F513" s="23"/>
      <c r="G513" s="23" t="s">
        <v>189</v>
      </c>
      <c r="H513" s="29">
        <v>310</v>
      </c>
      <c r="I513" s="204">
        <v>0</v>
      </c>
      <c r="J513" s="46"/>
      <c r="K513" s="46"/>
      <c r="L513" s="269"/>
      <c r="M513" s="269"/>
      <c r="N513" s="269"/>
    </row>
    <row r="514" spans="1:18" s="103" customFormat="1" ht="37.5" customHeight="1" outlineLevel="1" x14ac:dyDescent="0.25">
      <c r="A514" s="82" t="s">
        <v>266</v>
      </c>
      <c r="B514" s="82"/>
      <c r="C514" s="75">
        <v>914</v>
      </c>
      <c r="D514" s="75" t="s">
        <v>121</v>
      </c>
      <c r="E514" s="75"/>
      <c r="F514" s="75"/>
      <c r="G514" s="75"/>
      <c r="H514" s="76"/>
      <c r="I514" s="194">
        <f t="shared" ref="I514:N517" si="274">I515</f>
        <v>25649.73</v>
      </c>
      <c r="J514" s="14">
        <f t="shared" si="274"/>
        <v>0</v>
      </c>
      <c r="K514" s="14">
        <f t="shared" si="274"/>
        <v>8400</v>
      </c>
      <c r="L514" s="259">
        <f t="shared" si="274"/>
        <v>9800</v>
      </c>
      <c r="M514" s="259">
        <f t="shared" si="274"/>
        <v>9893</v>
      </c>
      <c r="N514" s="259">
        <f t="shared" si="274"/>
        <v>0</v>
      </c>
    </row>
    <row r="515" spans="1:18" s="122" customFormat="1" ht="28.5" customHeight="1" outlineLevel="1" x14ac:dyDescent="0.25">
      <c r="A515" s="60" t="s">
        <v>267</v>
      </c>
      <c r="B515" s="144"/>
      <c r="C515" s="18">
        <v>914</v>
      </c>
      <c r="D515" s="18" t="s">
        <v>121</v>
      </c>
      <c r="E515" s="18" t="s">
        <v>23</v>
      </c>
      <c r="F515" s="18"/>
      <c r="G515" s="18"/>
      <c r="H515" s="62"/>
      <c r="I515" s="195">
        <f t="shared" si="274"/>
        <v>25649.73</v>
      </c>
      <c r="J515" s="20">
        <f t="shared" si="274"/>
        <v>0</v>
      </c>
      <c r="K515" s="20">
        <f t="shared" si="274"/>
        <v>8400</v>
      </c>
      <c r="L515" s="260">
        <f t="shared" si="274"/>
        <v>9800</v>
      </c>
      <c r="M515" s="260">
        <f t="shared" si="274"/>
        <v>9893</v>
      </c>
      <c r="N515" s="260">
        <f t="shared" si="274"/>
        <v>0</v>
      </c>
    </row>
    <row r="516" spans="1:18" ht="17.25" customHeight="1" outlineLevel="1" x14ac:dyDescent="0.25">
      <c r="A516" s="129" t="s">
        <v>4</v>
      </c>
      <c r="B516" s="69"/>
      <c r="C516" s="70"/>
      <c r="D516" s="23" t="s">
        <v>121</v>
      </c>
      <c r="E516" s="23" t="s">
        <v>23</v>
      </c>
      <c r="F516" s="23"/>
      <c r="G516" s="23"/>
      <c r="H516" s="29">
        <v>200</v>
      </c>
      <c r="I516" s="208">
        <f t="shared" si="274"/>
        <v>25649.73</v>
      </c>
      <c r="J516" s="63">
        <f t="shared" si="274"/>
        <v>0</v>
      </c>
      <c r="K516" s="63">
        <f t="shared" si="274"/>
        <v>8400</v>
      </c>
      <c r="L516" s="273">
        <f t="shared" si="274"/>
        <v>9800</v>
      </c>
      <c r="M516" s="273">
        <f t="shared" si="274"/>
        <v>9893</v>
      </c>
      <c r="N516" s="273">
        <f t="shared" si="274"/>
        <v>0</v>
      </c>
    </row>
    <row r="517" spans="1:18" ht="18.75" customHeight="1" outlineLevel="1" x14ac:dyDescent="0.25">
      <c r="A517" s="52" t="s">
        <v>268</v>
      </c>
      <c r="B517" s="69"/>
      <c r="C517" s="70"/>
      <c r="D517" s="23" t="s">
        <v>121</v>
      </c>
      <c r="E517" s="23" t="s">
        <v>23</v>
      </c>
      <c r="F517" s="23"/>
      <c r="G517" s="23"/>
      <c r="H517" s="29">
        <v>230</v>
      </c>
      <c r="I517" s="208">
        <f t="shared" si="274"/>
        <v>25649.73</v>
      </c>
      <c r="J517" s="63">
        <f t="shared" si="274"/>
        <v>0</v>
      </c>
      <c r="K517" s="63">
        <f t="shared" si="274"/>
        <v>8400</v>
      </c>
      <c r="L517" s="273">
        <f t="shared" si="274"/>
        <v>9800</v>
      </c>
      <c r="M517" s="273">
        <f t="shared" si="274"/>
        <v>9893</v>
      </c>
      <c r="N517" s="273">
        <f t="shared" si="274"/>
        <v>0</v>
      </c>
    </row>
    <row r="518" spans="1:18" ht="18.75" customHeight="1" outlineLevel="1" x14ac:dyDescent="0.25">
      <c r="A518" s="52" t="s">
        <v>269</v>
      </c>
      <c r="B518" s="69"/>
      <c r="C518" s="88"/>
      <c r="D518" s="23" t="s">
        <v>121</v>
      </c>
      <c r="E518" s="23" t="s">
        <v>23</v>
      </c>
      <c r="F518" s="23" t="s">
        <v>270</v>
      </c>
      <c r="G518" s="23" t="s">
        <v>271</v>
      </c>
      <c r="H518" s="29">
        <v>231</v>
      </c>
      <c r="I518" s="197">
        <v>25649.73</v>
      </c>
      <c r="J518" s="30"/>
      <c r="K518" s="30">
        <v>8400</v>
      </c>
      <c r="L518" s="262">
        <v>9800</v>
      </c>
      <c r="M518" s="262">
        <v>9893</v>
      </c>
      <c r="N518" s="262"/>
    </row>
    <row r="519" spans="1:18" s="146" customFormat="1" ht="19.5" customHeight="1" x14ac:dyDescent="0.2">
      <c r="A519" s="73" t="s">
        <v>272</v>
      </c>
      <c r="B519" s="73"/>
      <c r="C519" s="145" t="s">
        <v>22</v>
      </c>
      <c r="D519" s="75" t="s">
        <v>273</v>
      </c>
      <c r="E519" s="75"/>
      <c r="F519" s="75"/>
      <c r="G519" s="75"/>
      <c r="H519" s="102"/>
      <c r="I519" s="239">
        <f t="shared" ref="I519:N521" si="275">I520</f>
        <v>0</v>
      </c>
      <c r="J519" s="96">
        <f t="shared" si="275"/>
        <v>0</v>
      </c>
      <c r="K519" s="96">
        <f t="shared" si="275"/>
        <v>0</v>
      </c>
      <c r="L519" s="307">
        <f t="shared" si="275"/>
        <v>0</v>
      </c>
      <c r="M519" s="307">
        <f t="shared" si="275"/>
        <v>1623.2475000000002</v>
      </c>
      <c r="N519" s="307">
        <f t="shared" si="275"/>
        <v>3309.7550000000006</v>
      </c>
    </row>
    <row r="520" spans="1:18" ht="18.75" customHeight="1" x14ac:dyDescent="0.25">
      <c r="A520" s="28" t="s">
        <v>272</v>
      </c>
      <c r="B520" s="28"/>
      <c r="C520" s="147" t="s">
        <v>22</v>
      </c>
      <c r="D520" s="39" t="s">
        <v>273</v>
      </c>
      <c r="E520" s="39" t="s">
        <v>273</v>
      </c>
      <c r="F520" s="39"/>
      <c r="G520" s="39"/>
      <c r="H520" s="5"/>
      <c r="I520" s="240">
        <f t="shared" si="275"/>
        <v>0</v>
      </c>
      <c r="J520" s="98">
        <f t="shared" si="275"/>
        <v>0</v>
      </c>
      <c r="K520" s="98">
        <f t="shared" si="275"/>
        <v>0</v>
      </c>
      <c r="L520" s="308">
        <f t="shared" si="275"/>
        <v>0</v>
      </c>
      <c r="M520" s="308">
        <f t="shared" si="275"/>
        <v>1623.2475000000002</v>
      </c>
      <c r="N520" s="308">
        <f t="shared" si="275"/>
        <v>3309.7550000000006</v>
      </c>
    </row>
    <row r="521" spans="1:18" ht="18.75" customHeight="1" x14ac:dyDescent="0.25">
      <c r="A521" s="28" t="s">
        <v>272</v>
      </c>
      <c r="B521" s="28"/>
      <c r="C521" s="147" t="s">
        <v>22</v>
      </c>
      <c r="D521" s="39" t="s">
        <v>273</v>
      </c>
      <c r="E521" s="39" t="s">
        <v>273</v>
      </c>
      <c r="F521" s="39" t="s">
        <v>274</v>
      </c>
      <c r="G521" s="39"/>
      <c r="H521" s="5"/>
      <c r="I521" s="208">
        <f t="shared" si="275"/>
        <v>0</v>
      </c>
      <c r="J521" s="63">
        <f t="shared" si="275"/>
        <v>0</v>
      </c>
      <c r="K521" s="63">
        <f t="shared" si="275"/>
        <v>0</v>
      </c>
      <c r="L521" s="273">
        <f t="shared" si="275"/>
        <v>0</v>
      </c>
      <c r="M521" s="273">
        <f t="shared" si="275"/>
        <v>1623.2475000000002</v>
      </c>
      <c r="N521" s="273">
        <f t="shared" si="275"/>
        <v>3309.7550000000006</v>
      </c>
    </row>
    <row r="522" spans="1:18" x14ac:dyDescent="0.25">
      <c r="A522" s="52" t="s">
        <v>272</v>
      </c>
      <c r="B522" s="52"/>
      <c r="C522" s="148" t="s">
        <v>22</v>
      </c>
      <c r="D522" s="149" t="s">
        <v>273</v>
      </c>
      <c r="E522" s="149" t="s">
        <v>273</v>
      </c>
      <c r="F522" s="149" t="s">
        <v>274</v>
      </c>
      <c r="G522" s="149" t="s">
        <v>275</v>
      </c>
      <c r="H522" s="150"/>
      <c r="I522" s="197"/>
      <c r="J522" s="30"/>
      <c r="K522" s="30"/>
      <c r="L522" s="262"/>
      <c r="M522" s="309">
        <f>SUM((M526+M528)*0.025)</f>
        <v>1623.2475000000002</v>
      </c>
      <c r="N522" s="309">
        <f>SUM((N526+N528)*0.05)</f>
        <v>3309.7550000000006</v>
      </c>
      <c r="O522" s="151" t="s">
        <v>276</v>
      </c>
      <c r="P522" s="151"/>
      <c r="Q522" s="151"/>
      <c r="R522" s="151"/>
    </row>
    <row r="523" spans="1:18" ht="25.5" customHeight="1" x14ac:dyDescent="0.25">
      <c r="A523" s="349" t="s">
        <v>277</v>
      </c>
      <c r="B523" s="152"/>
      <c r="C523" s="70"/>
      <c r="D523" s="39"/>
      <c r="E523" s="39"/>
      <c r="F523" s="39"/>
      <c r="G523" s="39"/>
      <c r="H523" s="130"/>
      <c r="I523" s="241">
        <f>I10+I130+I186+I207+I235+I285+I290+I491+I499+I514+I519</f>
        <v>104218039.78999999</v>
      </c>
      <c r="J523" s="153">
        <f>J10+J128+J184+J205+J235+J285+J290+J491+J499+J514+J519</f>
        <v>14646.300000000001</v>
      </c>
      <c r="K523" s="153">
        <f>K10+K130+K186+K207+K235+K285+K290+K491+K499+K514+K519</f>
        <v>60412024.289999999</v>
      </c>
      <c r="L523" s="153">
        <f t="shared" ref="L523:N523" si="276">L10+L130+L186+L207+L235+L285+L290+L491+L499+L514+L519</f>
        <v>71169.399999999994</v>
      </c>
      <c r="M523" s="153">
        <f t="shared" si="276"/>
        <v>72010.807499999995</v>
      </c>
      <c r="N523" s="153">
        <f t="shared" si="276"/>
        <v>64329.474999999999</v>
      </c>
    </row>
    <row r="524" spans="1:18" s="156" customFormat="1" hidden="1" x14ac:dyDescent="0.25">
      <c r="A524" s="350"/>
      <c r="B524" s="154"/>
      <c r="C524" s="154"/>
      <c r="D524" s="154"/>
      <c r="E524" s="154"/>
      <c r="F524" s="154"/>
      <c r="G524" s="154"/>
      <c r="H524" s="154"/>
      <c r="I524" s="242">
        <f t="shared" ref="I524:N524" si="277">(I523-I533)*2.5/100</f>
        <v>2605450.9947499996</v>
      </c>
      <c r="J524" s="155">
        <f t="shared" si="277"/>
        <v>366.15750000000003</v>
      </c>
      <c r="K524" s="155">
        <f>(K523-K533)*2.5/100</f>
        <v>1510300.6072499999</v>
      </c>
      <c r="L524" s="155">
        <f t="shared" si="277"/>
        <v>1779.2349999999999</v>
      </c>
      <c r="M524" s="155">
        <f t="shared" si="277"/>
        <v>1800.2701874999998</v>
      </c>
      <c r="N524" s="155">
        <f t="shared" si="277"/>
        <v>1608.2368750000001</v>
      </c>
    </row>
    <row r="525" spans="1:18" ht="0.75" customHeight="1" x14ac:dyDescent="0.25">
      <c r="A525" s="351"/>
      <c r="B525" s="3"/>
      <c r="C525" s="3"/>
      <c r="D525" s="3"/>
      <c r="E525" s="3"/>
      <c r="F525" s="3"/>
      <c r="G525" s="3"/>
      <c r="H525" s="3"/>
      <c r="I525" s="243" t="e">
        <f t="shared" ref="I525:N525" si="278">I541/I526*100</f>
        <v>#DIV/0!</v>
      </c>
      <c r="J525" s="157" t="e">
        <f t="shared" si="278"/>
        <v>#DIV/0!</v>
      </c>
      <c r="K525" s="157">
        <f t="shared" si="278"/>
        <v>-31229.601301268031</v>
      </c>
      <c r="L525" s="310">
        <f t="shared" si="278"/>
        <v>-12.017454056143437</v>
      </c>
      <c r="M525" s="310">
        <f t="shared" si="278"/>
        <v>-11.235629995287342</v>
      </c>
      <c r="N525" s="310">
        <f t="shared" si="278"/>
        <v>2.9020207786632271</v>
      </c>
    </row>
    <row r="526" spans="1:18" hidden="1" x14ac:dyDescent="0.25">
      <c r="A526" s="352" t="s">
        <v>278</v>
      </c>
      <c r="B526" s="78"/>
      <c r="C526" s="78"/>
      <c r="D526" s="78"/>
      <c r="E526" s="78"/>
      <c r="F526" s="158"/>
      <c r="G526" s="78"/>
      <c r="H526" s="78"/>
      <c r="I526" s="244"/>
      <c r="J526" s="159"/>
      <c r="K526" s="159">
        <v>192827.3</v>
      </c>
      <c r="L526" s="311">
        <v>61830.9</v>
      </c>
      <c r="M526" s="311">
        <v>63021.9</v>
      </c>
      <c r="N526" s="312">
        <v>64287.1</v>
      </c>
      <c r="O526" s="160"/>
      <c r="Q526" s="160"/>
    </row>
    <row r="527" spans="1:18" ht="18" hidden="1" customHeight="1" x14ac:dyDescent="0.25">
      <c r="A527" s="129" t="s">
        <v>279</v>
      </c>
      <c r="B527" s="68"/>
      <c r="C527" s="68"/>
      <c r="D527" s="68"/>
      <c r="E527" s="68"/>
      <c r="F527" s="142"/>
      <c r="G527" s="68"/>
      <c r="H527" s="68"/>
      <c r="I527" s="245"/>
      <c r="J527" s="161"/>
      <c r="K527" s="161"/>
      <c r="L527" s="313"/>
      <c r="M527" s="313"/>
      <c r="N527" s="313"/>
    </row>
    <row r="528" spans="1:18" hidden="1" x14ac:dyDescent="0.25">
      <c r="A528" s="129" t="s">
        <v>280</v>
      </c>
      <c r="B528" s="68"/>
      <c r="C528" s="68"/>
      <c r="D528" s="68"/>
      <c r="E528" s="68"/>
      <c r="F528" s="142"/>
      <c r="G528" s="68"/>
      <c r="H528" s="68"/>
      <c r="I528" s="245"/>
      <c r="J528" s="161"/>
      <c r="K528" s="161"/>
      <c r="L528" s="313">
        <v>1908</v>
      </c>
      <c r="M528" s="313">
        <v>1908</v>
      </c>
      <c r="N528" s="313">
        <v>1908</v>
      </c>
    </row>
    <row r="529" spans="1:14" hidden="1" x14ac:dyDescent="0.25">
      <c r="A529" s="129" t="s">
        <v>281</v>
      </c>
      <c r="B529" s="68"/>
      <c r="C529" s="68"/>
      <c r="D529" s="68"/>
      <c r="E529" s="68"/>
      <c r="F529" s="142"/>
      <c r="G529" s="68"/>
      <c r="H529" s="68"/>
      <c r="I529" s="245"/>
      <c r="J529" s="161"/>
      <c r="K529" s="161"/>
      <c r="L529" s="313"/>
      <c r="M529" s="313"/>
      <c r="N529" s="313"/>
    </row>
    <row r="530" spans="1:14" hidden="1" x14ac:dyDescent="0.25">
      <c r="A530" s="129" t="s">
        <v>282</v>
      </c>
      <c r="B530" s="68"/>
      <c r="C530" s="68"/>
      <c r="D530" s="68"/>
      <c r="E530" s="68"/>
      <c r="F530" s="162"/>
      <c r="G530" s="68"/>
      <c r="H530" s="68"/>
      <c r="I530" s="245"/>
      <c r="J530" s="161"/>
      <c r="K530" s="161"/>
      <c r="L530" s="313"/>
      <c r="M530" s="313"/>
      <c r="N530" s="313"/>
    </row>
    <row r="531" spans="1:14" ht="27.75" hidden="1" customHeight="1" x14ac:dyDescent="0.25">
      <c r="A531" s="129" t="s">
        <v>283</v>
      </c>
      <c r="B531" s="68"/>
      <c r="C531" s="68"/>
      <c r="D531" s="68"/>
      <c r="E531" s="68"/>
      <c r="F531" s="78"/>
      <c r="G531" s="68"/>
      <c r="H531" s="68"/>
      <c r="I531" s="245"/>
      <c r="J531" s="161"/>
      <c r="K531" s="161"/>
      <c r="L531" s="313"/>
      <c r="M531" s="313"/>
      <c r="N531" s="313"/>
    </row>
    <row r="532" spans="1:14" hidden="1" x14ac:dyDescent="0.25">
      <c r="A532" s="129" t="s">
        <v>284</v>
      </c>
      <c r="B532" s="68"/>
      <c r="C532" s="68"/>
      <c r="D532" s="68"/>
      <c r="E532" s="68"/>
      <c r="F532" s="68"/>
      <c r="G532" s="68"/>
      <c r="H532" s="68"/>
      <c r="I532" s="245"/>
      <c r="J532" s="161"/>
      <c r="K532" s="161"/>
      <c r="L532" s="313"/>
      <c r="M532" s="313"/>
      <c r="N532" s="313"/>
    </row>
    <row r="533" spans="1:14" hidden="1" x14ac:dyDescent="0.25">
      <c r="A533" s="129" t="s">
        <v>285</v>
      </c>
      <c r="B533" s="68"/>
      <c r="C533" s="68"/>
      <c r="D533" s="68"/>
      <c r="E533" s="68"/>
      <c r="F533" s="68"/>
      <c r="G533" s="68"/>
      <c r="H533" s="78"/>
      <c r="I533" s="237"/>
      <c r="J533" s="237"/>
      <c r="K533" s="237"/>
      <c r="L533" s="305">
        <f>L130</f>
        <v>0</v>
      </c>
      <c r="M533" s="305">
        <f>M130</f>
        <v>0</v>
      </c>
      <c r="N533" s="305">
        <f>N130</f>
        <v>0</v>
      </c>
    </row>
    <row r="534" spans="1:14" hidden="1" x14ac:dyDescent="0.25">
      <c r="A534" s="129" t="s">
        <v>286</v>
      </c>
      <c r="B534" s="68"/>
      <c r="C534" s="68"/>
      <c r="D534" s="68"/>
      <c r="E534" s="68"/>
      <c r="F534" s="68"/>
      <c r="G534" s="68"/>
      <c r="H534" s="78"/>
      <c r="I534" s="245"/>
      <c r="J534" s="161"/>
      <c r="K534" s="161"/>
      <c r="L534" s="313"/>
      <c r="M534" s="313"/>
      <c r="N534" s="313"/>
    </row>
    <row r="535" spans="1:14" ht="15" hidden="1" customHeight="1" x14ac:dyDescent="0.25">
      <c r="A535" s="129" t="s">
        <v>287</v>
      </c>
      <c r="B535" s="68"/>
      <c r="C535" s="68"/>
      <c r="D535" s="68"/>
      <c r="E535" s="68"/>
      <c r="F535" s="68"/>
      <c r="G535" s="68"/>
      <c r="H535" s="78"/>
      <c r="I535" s="246"/>
      <c r="J535" s="163"/>
      <c r="K535" s="163"/>
      <c r="L535" s="314"/>
      <c r="M535" s="314"/>
      <c r="N535" s="314"/>
    </row>
    <row r="536" spans="1:14" ht="15" hidden="1" customHeight="1" x14ac:dyDescent="0.25">
      <c r="A536" s="129" t="s">
        <v>288</v>
      </c>
      <c r="B536" s="68"/>
      <c r="C536" s="68"/>
      <c r="D536" s="68"/>
      <c r="E536" s="68"/>
      <c r="F536" s="68"/>
      <c r="G536" s="68"/>
      <c r="H536" s="78"/>
      <c r="I536" s="246"/>
      <c r="J536" s="163"/>
      <c r="K536" s="163"/>
      <c r="L536" s="314"/>
      <c r="M536" s="314"/>
      <c r="N536" s="314"/>
    </row>
    <row r="537" spans="1:14" ht="15" hidden="1" customHeight="1" x14ac:dyDescent="0.25">
      <c r="A537" s="129" t="s">
        <v>289</v>
      </c>
      <c r="B537" s="68"/>
      <c r="C537" s="68"/>
      <c r="D537" s="68"/>
      <c r="E537" s="68"/>
      <c r="F537" s="68"/>
      <c r="G537" s="68"/>
      <c r="H537" s="78"/>
      <c r="I537" s="246"/>
      <c r="J537" s="163"/>
      <c r="K537" s="163"/>
      <c r="L537" s="314"/>
      <c r="M537" s="314"/>
      <c r="N537" s="314"/>
    </row>
    <row r="538" spans="1:14" ht="15" hidden="1" customHeight="1" x14ac:dyDescent="0.25">
      <c r="A538" s="129" t="s">
        <v>290</v>
      </c>
      <c r="B538" s="68"/>
      <c r="C538" s="68"/>
      <c r="D538" s="68"/>
      <c r="E538" s="68"/>
      <c r="F538" s="68"/>
      <c r="G538" s="68"/>
      <c r="H538" s="68"/>
      <c r="I538" s="246"/>
      <c r="J538" s="163"/>
      <c r="K538" s="163"/>
      <c r="L538" s="314"/>
      <c r="M538" s="314"/>
      <c r="N538" s="314"/>
    </row>
    <row r="539" spans="1:14" hidden="1" x14ac:dyDescent="0.25">
      <c r="A539" s="352" t="s">
        <v>291</v>
      </c>
      <c r="B539" s="68"/>
      <c r="C539" s="78"/>
      <c r="D539" s="78"/>
      <c r="E539" s="78"/>
      <c r="F539" s="78"/>
      <c r="G539" s="78"/>
      <c r="H539" s="78"/>
      <c r="I539" s="247">
        <f t="shared" ref="I539:N539" si="279">SUM(I527:I538)</f>
        <v>0</v>
      </c>
      <c r="J539" s="162">
        <f t="shared" si="279"/>
        <v>0</v>
      </c>
      <c r="K539" s="162">
        <f t="shared" si="279"/>
        <v>0</v>
      </c>
      <c r="L539" s="315">
        <f t="shared" si="279"/>
        <v>1908</v>
      </c>
      <c r="M539" s="315">
        <f t="shared" si="279"/>
        <v>1908</v>
      </c>
      <c r="N539" s="315">
        <f t="shared" si="279"/>
        <v>1908</v>
      </c>
    </row>
    <row r="540" spans="1:14" hidden="1" x14ac:dyDescent="0.25">
      <c r="A540" s="352" t="s">
        <v>292</v>
      </c>
      <c r="B540" s="164"/>
      <c r="C540" s="165"/>
      <c r="D540" s="165"/>
      <c r="E540" s="165"/>
      <c r="F540" s="165" t="s">
        <v>293</v>
      </c>
      <c r="G540" s="165"/>
      <c r="H540" s="165"/>
      <c r="I540" s="223">
        <f t="shared" ref="I540:N540" si="280">I526+I539</f>
        <v>0</v>
      </c>
      <c r="J540" s="112">
        <f t="shared" si="280"/>
        <v>0</v>
      </c>
      <c r="K540" s="112">
        <f>K526+K539</f>
        <v>192827.3</v>
      </c>
      <c r="L540" s="291">
        <f t="shared" si="280"/>
        <v>63738.9</v>
      </c>
      <c r="M540" s="291">
        <f t="shared" si="280"/>
        <v>64929.9</v>
      </c>
      <c r="N540" s="291">
        <f t="shared" si="280"/>
        <v>66195.100000000006</v>
      </c>
    </row>
    <row r="541" spans="1:14" ht="15.75" hidden="1" thickBot="1" x14ac:dyDescent="0.3">
      <c r="A541" s="352" t="s">
        <v>294</v>
      </c>
      <c r="B541" s="164"/>
      <c r="C541" s="165"/>
      <c r="D541" s="165"/>
      <c r="E541" s="165"/>
      <c r="F541" s="112"/>
      <c r="G541" s="165"/>
      <c r="H541" s="165"/>
      <c r="I541" s="223">
        <f t="shared" ref="I541:N541" si="281">I540-I523</f>
        <v>-104218039.78999999</v>
      </c>
      <c r="J541" s="112">
        <f t="shared" si="281"/>
        <v>-14646.300000000001</v>
      </c>
      <c r="K541" s="112">
        <f t="shared" si="281"/>
        <v>-60219196.990000002</v>
      </c>
      <c r="L541" s="316">
        <f t="shared" si="281"/>
        <v>-7430.4999999999927</v>
      </c>
      <c r="M541" s="316">
        <f t="shared" si="281"/>
        <v>-7080.9074999999939</v>
      </c>
      <c r="N541" s="316">
        <f t="shared" si="281"/>
        <v>1865.6250000000073</v>
      </c>
    </row>
    <row r="542" spans="1:14" ht="3" customHeight="1" x14ac:dyDescent="0.25">
      <c r="I542" s="248">
        <f t="shared" ref="I542:M542" si="282">I523-I543</f>
        <v>-2501336.3500000089</v>
      </c>
      <c r="J542" s="166">
        <f t="shared" si="282"/>
        <v>-85.5</v>
      </c>
      <c r="K542" s="166">
        <f t="shared" si="282"/>
        <v>-116973.5</v>
      </c>
      <c r="L542" s="317" t="e">
        <f t="shared" si="282"/>
        <v>#REF!</v>
      </c>
      <c r="M542" s="317" t="e">
        <f t="shared" si="282"/>
        <v>#REF!</v>
      </c>
      <c r="N542" s="317" t="e">
        <f>N523-N543</f>
        <v>#REF!</v>
      </c>
    </row>
    <row r="543" spans="1:14" ht="17.25" hidden="1" customHeight="1" x14ac:dyDescent="0.25">
      <c r="A543" s="73" t="s">
        <v>295</v>
      </c>
      <c r="B543" s="167"/>
      <c r="C543" s="75">
        <v>914</v>
      </c>
      <c r="D543" s="75"/>
      <c r="E543" s="75"/>
      <c r="F543" s="75"/>
      <c r="G543" s="75"/>
      <c r="H543" s="106"/>
      <c r="I543" s="235">
        <f t="shared" ref="I543:N543" si="283">I544+I602+I621</f>
        <v>106719376.14</v>
      </c>
      <c r="J543" s="140">
        <f t="shared" si="283"/>
        <v>14731.800000000001</v>
      </c>
      <c r="K543" s="140">
        <f>K544+K602+K621</f>
        <v>60528997.789999999</v>
      </c>
      <c r="L543" s="318" t="e">
        <f t="shared" si="283"/>
        <v>#REF!</v>
      </c>
      <c r="M543" s="319" t="e">
        <f t="shared" si="283"/>
        <v>#REF!</v>
      </c>
      <c r="N543" s="319" t="e">
        <f t="shared" si="283"/>
        <v>#REF!</v>
      </c>
    </row>
    <row r="544" spans="1:14" ht="1.5" hidden="1" customHeight="1" x14ac:dyDescent="0.25">
      <c r="A544" s="344" t="s">
        <v>4</v>
      </c>
      <c r="B544" s="38"/>
      <c r="C544" s="39"/>
      <c r="D544" s="39"/>
      <c r="E544" s="39"/>
      <c r="F544" s="39"/>
      <c r="G544" s="39"/>
      <c r="H544" s="130">
        <v>200</v>
      </c>
      <c r="I544" s="247">
        <f>I545+I550+I589+I591+I594+I593+I588+I590+I592</f>
        <v>93759562.730000004</v>
      </c>
      <c r="J544" s="162">
        <f>J545+J550+J589+J591+J594+J593+J588+J590</f>
        <v>14687.7</v>
      </c>
      <c r="K544" s="162">
        <f>K545+K550+K589+K591+K594+K593+K588+K590</f>
        <v>50333787.149999999</v>
      </c>
      <c r="L544" s="315" t="e">
        <f t="shared" ref="L544:N544" si="284">L545+L550+L589+L591+L594+L593+L588+L590</f>
        <v>#REF!</v>
      </c>
      <c r="M544" s="320" t="e">
        <f t="shared" si="284"/>
        <v>#REF!</v>
      </c>
      <c r="N544" s="320" t="e">
        <f t="shared" si="284"/>
        <v>#REF!</v>
      </c>
    </row>
    <row r="545" spans="1:14" ht="28.5" hidden="1" x14ac:dyDescent="0.25">
      <c r="A545" s="26" t="s">
        <v>27</v>
      </c>
      <c r="B545" s="26"/>
      <c r="C545" s="23"/>
      <c r="D545" s="23"/>
      <c r="E545" s="23"/>
      <c r="F545" s="23"/>
      <c r="G545" s="23"/>
      <c r="H545" s="5">
        <v>210</v>
      </c>
      <c r="I545" s="247">
        <f t="shared" ref="I545:N545" si="285">I546+I547+I549</f>
        <v>18396826.710000001</v>
      </c>
      <c r="J545" s="162">
        <f t="shared" si="285"/>
        <v>0</v>
      </c>
      <c r="K545" s="162">
        <f t="shared" si="285"/>
        <v>19729100</v>
      </c>
      <c r="L545" s="315">
        <f t="shared" si="285"/>
        <v>24038.400000000001</v>
      </c>
      <c r="M545" s="320">
        <f t="shared" si="285"/>
        <v>25167.9</v>
      </c>
      <c r="N545" s="320">
        <f t="shared" si="285"/>
        <v>26726.600000000002</v>
      </c>
    </row>
    <row r="546" spans="1:14" hidden="1" x14ac:dyDescent="0.25">
      <c r="A546" s="28" t="s">
        <v>29</v>
      </c>
      <c r="B546" s="28"/>
      <c r="C546" s="23"/>
      <c r="D546" s="23"/>
      <c r="E546" s="23"/>
      <c r="F546" s="23"/>
      <c r="G546" s="23"/>
      <c r="H546" s="29">
        <v>211</v>
      </c>
      <c r="I546" s="224">
        <f>I14+I21+I96+I132+I295</f>
        <v>14160528.52</v>
      </c>
      <c r="J546" s="113">
        <f>J14+J21+J96+J132+J295</f>
        <v>0</v>
      </c>
      <c r="K546" s="113">
        <f>K14+K21+K96+K132+K295</f>
        <v>15144900</v>
      </c>
      <c r="L546" s="292">
        <f>L14+L21+L96+L134+L295</f>
        <v>18444.7</v>
      </c>
      <c r="M546" s="321">
        <f>M14+M21+M96+M134+M295</f>
        <v>19314.100000000002</v>
      </c>
      <c r="N546" s="321">
        <f>N14+N21+N96+N134+N295</f>
        <v>20510.400000000001</v>
      </c>
    </row>
    <row r="547" spans="1:14" hidden="1" x14ac:dyDescent="0.25">
      <c r="A547" s="28" t="s">
        <v>32</v>
      </c>
      <c r="B547" s="28"/>
      <c r="C547" s="23"/>
      <c r="D547" s="23"/>
      <c r="E547" s="23"/>
      <c r="F547" s="23"/>
      <c r="G547" s="23"/>
      <c r="H547" s="29">
        <v>212</v>
      </c>
      <c r="I547" s="247">
        <f t="shared" ref="I547:N547" si="286">I548</f>
        <v>0</v>
      </c>
      <c r="J547" s="162">
        <f t="shared" si="286"/>
        <v>0</v>
      </c>
      <c r="K547" s="162">
        <f t="shared" si="286"/>
        <v>10500</v>
      </c>
      <c r="L547" s="315">
        <f t="shared" si="286"/>
        <v>23.5</v>
      </c>
      <c r="M547" s="320">
        <f t="shared" si="286"/>
        <v>21</v>
      </c>
      <c r="N547" s="320">
        <f t="shared" si="286"/>
        <v>22</v>
      </c>
    </row>
    <row r="548" spans="1:14" hidden="1" x14ac:dyDescent="0.25">
      <c r="A548" s="28" t="s">
        <v>33</v>
      </c>
      <c r="B548" s="28"/>
      <c r="C548" s="23"/>
      <c r="D548" s="23"/>
      <c r="E548" s="23"/>
      <c r="F548" s="23"/>
      <c r="G548" s="23"/>
      <c r="H548" s="29"/>
      <c r="I548" s="224">
        <f>I16+I23+I134+I297</f>
        <v>0</v>
      </c>
      <c r="J548" s="113">
        <f>J16+J23+J134+J297</f>
        <v>0</v>
      </c>
      <c r="K548" s="113">
        <f>K16+K23+K134+K297</f>
        <v>10500</v>
      </c>
      <c r="L548" s="292">
        <f>L16+L23+L136+L297</f>
        <v>23.5</v>
      </c>
      <c r="M548" s="321">
        <f>M16+M23+M136+M297</f>
        <v>21</v>
      </c>
      <c r="N548" s="321">
        <f>N16+N23+N136+N297</f>
        <v>22</v>
      </c>
    </row>
    <row r="549" spans="1:14" hidden="1" x14ac:dyDescent="0.25">
      <c r="A549" s="28" t="s">
        <v>34</v>
      </c>
      <c r="B549" s="28"/>
      <c r="C549" s="23"/>
      <c r="D549" s="23"/>
      <c r="E549" s="23"/>
      <c r="F549" s="23"/>
      <c r="G549" s="23"/>
      <c r="H549" s="29">
        <v>213</v>
      </c>
      <c r="I549" s="224">
        <f>I17+I24+I97+I135+I298</f>
        <v>4236298.1900000004</v>
      </c>
      <c r="J549" s="113">
        <f>J17+J24+J97+J135+J298</f>
        <v>0</v>
      </c>
      <c r="K549" s="113">
        <f>K17+K24+K97+K135+K298</f>
        <v>4573700</v>
      </c>
      <c r="L549" s="292">
        <f>L17+L24+L97+L137+L298</f>
        <v>5570.2</v>
      </c>
      <c r="M549" s="321">
        <f>M17+M24+M97+M137+M298</f>
        <v>5832.7999999999993</v>
      </c>
      <c r="N549" s="321">
        <f>N17+N24+N97+N137+N298</f>
        <v>6194.2000000000007</v>
      </c>
    </row>
    <row r="550" spans="1:14" hidden="1" x14ac:dyDescent="0.25">
      <c r="A550" s="6" t="s">
        <v>40</v>
      </c>
      <c r="B550" s="6"/>
      <c r="C550" s="23"/>
      <c r="D550" s="23"/>
      <c r="E550" s="23"/>
      <c r="F550" s="23"/>
      <c r="G550" s="23"/>
      <c r="H550" s="5">
        <v>220</v>
      </c>
      <c r="I550" s="247">
        <f t="shared" ref="I550:N550" si="287">I551+I552+I553+I559+I560+I567+I584+I585+I586</f>
        <v>51553961.670000002</v>
      </c>
      <c r="J550" s="162">
        <f t="shared" si="287"/>
        <v>14588.7</v>
      </c>
      <c r="K550" s="162">
        <f t="shared" si="287"/>
        <v>28878387.149999999</v>
      </c>
      <c r="L550" s="315" t="e">
        <f t="shared" si="287"/>
        <v>#REF!</v>
      </c>
      <c r="M550" s="315" t="e">
        <f t="shared" si="287"/>
        <v>#REF!</v>
      </c>
      <c r="N550" s="315" t="e">
        <f t="shared" si="287"/>
        <v>#REF!</v>
      </c>
    </row>
    <row r="551" spans="1:14" hidden="1" x14ac:dyDescent="0.25">
      <c r="A551" s="28" t="s">
        <v>41</v>
      </c>
      <c r="B551" s="28"/>
      <c r="C551" s="23"/>
      <c r="D551" s="23"/>
      <c r="E551" s="23"/>
      <c r="F551" s="23"/>
      <c r="G551" s="23"/>
      <c r="H551" s="29">
        <v>221</v>
      </c>
      <c r="I551" s="224">
        <f>I26+I137+I300</f>
        <v>322740.28000000003</v>
      </c>
      <c r="J551" s="113">
        <f>J26+J137+J300</f>
        <v>0</v>
      </c>
      <c r="K551" s="113">
        <f>K26+K137+K300</f>
        <v>506200</v>
      </c>
      <c r="L551" s="292">
        <f>L26+L139+L300</f>
        <v>526.4</v>
      </c>
      <c r="M551" s="321">
        <f>M26+M139+M300</f>
        <v>548.29999999999995</v>
      </c>
      <c r="N551" s="321">
        <f>N26+N139+N300</f>
        <v>571.20000000000005</v>
      </c>
    </row>
    <row r="552" spans="1:14" hidden="1" x14ac:dyDescent="0.25">
      <c r="A552" s="28" t="s">
        <v>146</v>
      </c>
      <c r="B552" s="28"/>
      <c r="C552" s="23"/>
      <c r="D552" s="23"/>
      <c r="E552" s="23"/>
      <c r="F552" s="23"/>
      <c r="G552" s="23"/>
      <c r="H552" s="29">
        <v>222</v>
      </c>
      <c r="I552" s="224">
        <f>I27+I138+I260+I301</f>
        <v>142500</v>
      </c>
      <c r="J552" s="113">
        <f>J27+J138+J260+J301</f>
        <v>0</v>
      </c>
      <c r="K552" s="113">
        <f>K27+K138+K260+K301</f>
        <v>169000</v>
      </c>
      <c r="L552" s="292">
        <f>L27+L140+L260+L301</f>
        <v>1010</v>
      </c>
      <c r="M552" s="321">
        <f>M27+M140+M260+M301</f>
        <v>1000</v>
      </c>
      <c r="N552" s="321">
        <f>N27+N140+N260+N301</f>
        <v>1000</v>
      </c>
    </row>
    <row r="553" spans="1:14" hidden="1" x14ac:dyDescent="0.25">
      <c r="A553" s="28" t="s">
        <v>45</v>
      </c>
      <c r="B553" s="28"/>
      <c r="C553" s="23"/>
      <c r="D553" s="23"/>
      <c r="E553" s="23"/>
      <c r="F553" s="23"/>
      <c r="G553" s="23"/>
      <c r="H553" s="29">
        <v>223</v>
      </c>
      <c r="I553" s="247">
        <f t="shared" ref="I553:K553" si="288">SUM(I554:I558)</f>
        <v>13688848.729999999</v>
      </c>
      <c r="J553" s="162">
        <f t="shared" si="288"/>
        <v>0</v>
      </c>
      <c r="K553" s="162">
        <f t="shared" si="288"/>
        <v>13089465.550000001</v>
      </c>
      <c r="L553" s="315">
        <f t="shared" ref="L553:N553" si="289">SUM(L554:L558)</f>
        <v>10062.200000000001</v>
      </c>
      <c r="M553" s="320">
        <f t="shared" si="289"/>
        <v>10559.560000000001</v>
      </c>
      <c r="N553" s="320">
        <f t="shared" si="289"/>
        <v>8349.6200000000008</v>
      </c>
    </row>
    <row r="554" spans="1:14" hidden="1" x14ac:dyDescent="0.25">
      <c r="A554" s="28" t="s">
        <v>46</v>
      </c>
      <c r="B554" s="28"/>
      <c r="C554" s="23"/>
      <c r="D554" s="23"/>
      <c r="E554" s="23"/>
      <c r="F554" s="23"/>
      <c r="G554" s="23"/>
      <c r="H554" s="29"/>
      <c r="I554" s="224">
        <f>I29+I140+I303</f>
        <v>1068255.21</v>
      </c>
      <c r="J554" s="113">
        <f>J29+J140+J303</f>
        <v>0</v>
      </c>
      <c r="K554" s="113">
        <f>K29+K140+K303</f>
        <v>1326700</v>
      </c>
      <c r="L554" s="292">
        <f>L29+L142+L303</f>
        <v>1337.2</v>
      </c>
      <c r="M554" s="321">
        <f>M29+M142+M303</f>
        <v>1404</v>
      </c>
      <c r="N554" s="321">
        <f>N29+N142+N303</f>
        <v>1474.1999999999998</v>
      </c>
    </row>
    <row r="555" spans="1:14" hidden="1" x14ac:dyDescent="0.25">
      <c r="A555" s="28" t="s">
        <v>48</v>
      </c>
      <c r="B555" s="28"/>
      <c r="C555" s="23"/>
      <c r="D555" s="23"/>
      <c r="E555" s="23"/>
      <c r="F555" s="23"/>
      <c r="G555" s="23"/>
      <c r="H555" s="29"/>
      <c r="I555" s="224">
        <f>I30+I141+I304+I217+I263</f>
        <v>11831177.439999999</v>
      </c>
      <c r="J555" s="113">
        <f>J30+J141+J304+J217+J263</f>
        <v>0</v>
      </c>
      <c r="K555" s="113">
        <f>K30+K141+K304+K217+K263</f>
        <v>10672665.550000001</v>
      </c>
      <c r="L555" s="292">
        <f>L30+L143+L304+L219+L263</f>
        <v>7590</v>
      </c>
      <c r="M555" s="321">
        <f>M30+M143+M304+M219+M263</f>
        <v>7969.2</v>
      </c>
      <c r="N555" s="321">
        <f>N30+N143+N304+N219+N263</f>
        <v>5635.22</v>
      </c>
    </row>
    <row r="556" spans="1:14" hidden="1" x14ac:dyDescent="0.25">
      <c r="A556" s="28" t="s">
        <v>49</v>
      </c>
      <c r="B556" s="28"/>
      <c r="C556" s="23"/>
      <c r="D556" s="23"/>
      <c r="E556" s="23"/>
      <c r="F556" s="23"/>
      <c r="G556" s="23"/>
      <c r="H556" s="29"/>
      <c r="I556" s="224">
        <f>I31+I142+I305+I262</f>
        <v>197790</v>
      </c>
      <c r="J556" s="113">
        <f>J31+J142+J305+J262</f>
        <v>0</v>
      </c>
      <c r="K556" s="113">
        <f>K31+K142+K305+K262</f>
        <v>228900</v>
      </c>
      <c r="L556" s="292">
        <f>L31+L144+L305+L262</f>
        <v>236.1</v>
      </c>
      <c r="M556" s="321">
        <f>M31+M144+M305+M262</f>
        <v>247.85999999999999</v>
      </c>
      <c r="N556" s="321">
        <f>N31+N144+N305+N262</f>
        <v>260.3</v>
      </c>
    </row>
    <row r="557" spans="1:14" ht="30" hidden="1" x14ac:dyDescent="0.25">
      <c r="A557" s="28" t="s">
        <v>50</v>
      </c>
      <c r="B557" s="28"/>
      <c r="C557" s="23"/>
      <c r="D557" s="23"/>
      <c r="E557" s="23"/>
      <c r="F557" s="23"/>
      <c r="G557" s="23"/>
      <c r="H557" s="29"/>
      <c r="I557" s="224">
        <f>I32+I143+I307</f>
        <v>14469.28</v>
      </c>
      <c r="J557" s="113">
        <f>J32+J143+J307</f>
        <v>0</v>
      </c>
      <c r="K557" s="113">
        <f>K32+K143+K307</f>
        <v>15300</v>
      </c>
      <c r="L557" s="292">
        <f>L32+L145+L307</f>
        <v>22.1</v>
      </c>
      <c r="M557" s="321">
        <f>M32+M145+M307</f>
        <v>23.200000000000003</v>
      </c>
      <c r="N557" s="321">
        <f>N32+N145+N307</f>
        <v>24.3</v>
      </c>
    </row>
    <row r="558" spans="1:14" ht="30" hidden="1" x14ac:dyDescent="0.25">
      <c r="A558" s="28" t="s">
        <v>51</v>
      </c>
      <c r="B558" s="28"/>
      <c r="C558" s="23"/>
      <c r="D558" s="23"/>
      <c r="E558" s="23"/>
      <c r="F558" s="23"/>
      <c r="G558" s="23"/>
      <c r="H558" s="29"/>
      <c r="I558" s="224">
        <f t="shared" ref="I558:N558" si="290">I33+I306</f>
        <v>577156.80000000005</v>
      </c>
      <c r="J558" s="113">
        <f t="shared" si="290"/>
        <v>0</v>
      </c>
      <c r="K558" s="113">
        <f t="shared" si="290"/>
        <v>845900</v>
      </c>
      <c r="L558" s="292">
        <f t="shared" si="290"/>
        <v>876.8</v>
      </c>
      <c r="M558" s="321">
        <f t="shared" si="290"/>
        <v>915.3</v>
      </c>
      <c r="N558" s="321">
        <f t="shared" si="290"/>
        <v>955.6</v>
      </c>
    </row>
    <row r="559" spans="1:14" ht="45" hidden="1" x14ac:dyDescent="0.25">
      <c r="A559" s="47" t="s">
        <v>52</v>
      </c>
      <c r="B559" s="28"/>
      <c r="C559" s="23"/>
      <c r="D559" s="23"/>
      <c r="E559" s="23"/>
      <c r="F559" s="23"/>
      <c r="G559" s="23"/>
      <c r="H559" s="29">
        <v>224</v>
      </c>
      <c r="I559" s="224">
        <f>I34+I144+I308</f>
        <v>0</v>
      </c>
      <c r="J559" s="113">
        <f>J34+J144+J308</f>
        <v>0</v>
      </c>
      <c r="K559" s="113">
        <f>K34+K144+K308</f>
        <v>0</v>
      </c>
      <c r="L559" s="292">
        <f>L34+L146+L308</f>
        <v>0</v>
      </c>
      <c r="M559" s="321">
        <f>M34+M146+M308</f>
        <v>0</v>
      </c>
      <c r="N559" s="321">
        <f>N34+N146+N308</f>
        <v>0</v>
      </c>
    </row>
    <row r="560" spans="1:14" hidden="1" x14ac:dyDescent="0.25">
      <c r="A560" s="28" t="s">
        <v>53</v>
      </c>
      <c r="B560" s="28"/>
      <c r="C560" s="23"/>
      <c r="D560" s="23"/>
      <c r="E560" s="23"/>
      <c r="F560" s="23"/>
      <c r="G560" s="23"/>
      <c r="H560" s="29">
        <v>225</v>
      </c>
      <c r="I560" s="247">
        <f t="shared" ref="I560:K560" si="291">SUM(I561:I566)</f>
        <v>26779400.030000001</v>
      </c>
      <c r="J560" s="162">
        <f t="shared" si="291"/>
        <v>14588.7</v>
      </c>
      <c r="K560" s="162">
        <f t="shared" si="291"/>
        <v>5646300</v>
      </c>
      <c r="L560" s="315">
        <f t="shared" ref="L560:N560" si="292">SUM(L561:L566)</f>
        <v>12110.6</v>
      </c>
      <c r="M560" s="320">
        <f t="shared" si="292"/>
        <v>11086.900000000001</v>
      </c>
      <c r="N560" s="320">
        <f t="shared" si="292"/>
        <v>11940</v>
      </c>
    </row>
    <row r="561" spans="1:14" ht="30" hidden="1" x14ac:dyDescent="0.25">
      <c r="A561" s="28" t="s">
        <v>54</v>
      </c>
      <c r="B561" s="28"/>
      <c r="C561" s="23"/>
      <c r="D561" s="23"/>
      <c r="E561" s="23"/>
      <c r="F561" s="23"/>
      <c r="G561" s="23"/>
      <c r="H561" s="29"/>
      <c r="I561" s="224">
        <f>I36+I146+I310+I98</f>
        <v>3334744.16</v>
      </c>
      <c r="J561" s="113">
        <f>J36+J146+J310+J98</f>
        <v>0</v>
      </c>
      <c r="K561" s="113">
        <f>K36+K146+K310+K98</f>
        <v>2723700</v>
      </c>
      <c r="L561" s="292">
        <f>L36+L148+L310+L98</f>
        <v>1563.7</v>
      </c>
      <c r="M561" s="292">
        <f>M36+M148+M310+M98</f>
        <v>1450.8</v>
      </c>
      <c r="N561" s="292">
        <f>N36+N148+N310+N98</f>
        <v>1930.3000000000002</v>
      </c>
    </row>
    <row r="562" spans="1:14" hidden="1" x14ac:dyDescent="0.25">
      <c r="A562" s="45" t="s">
        <v>296</v>
      </c>
      <c r="B562" s="28"/>
      <c r="C562" s="23"/>
      <c r="D562" s="23"/>
      <c r="E562" s="23"/>
      <c r="F562" s="23"/>
      <c r="G562" s="23"/>
      <c r="H562" s="29"/>
      <c r="I562" s="224">
        <f>I37+I147+I311</f>
        <v>22403258.66</v>
      </c>
      <c r="J562" s="113">
        <f>J37+J147+J311+J99</f>
        <v>0</v>
      </c>
      <c r="K562" s="113">
        <f>K37+K147+K311</f>
        <v>943500</v>
      </c>
      <c r="L562" s="292">
        <f t="shared" ref="L562:N565" si="293">L37+L149+L311</f>
        <v>3125.8</v>
      </c>
      <c r="M562" s="321">
        <f t="shared" si="293"/>
        <v>3250.7999999999997</v>
      </c>
      <c r="N562" s="321">
        <f t="shared" si="293"/>
        <v>3380.8</v>
      </c>
    </row>
    <row r="563" spans="1:14" hidden="1" x14ac:dyDescent="0.25">
      <c r="A563" s="45" t="s">
        <v>56</v>
      </c>
      <c r="B563" s="28"/>
      <c r="C563" s="23"/>
      <c r="D563" s="23"/>
      <c r="E563" s="23"/>
      <c r="F563" s="23"/>
      <c r="G563" s="23"/>
      <c r="H563" s="29"/>
      <c r="I563" s="224">
        <f>I38+I148+I312</f>
        <v>0</v>
      </c>
      <c r="J563" s="113">
        <f>J38+J148+J312</f>
        <v>0</v>
      </c>
      <c r="K563" s="113">
        <f>K38+K148+K312</f>
        <v>30000</v>
      </c>
      <c r="L563" s="292">
        <f t="shared" si="293"/>
        <v>70</v>
      </c>
      <c r="M563" s="321">
        <f t="shared" si="293"/>
        <v>72.8</v>
      </c>
      <c r="N563" s="321">
        <f t="shared" si="293"/>
        <v>75.7</v>
      </c>
    </row>
    <row r="564" spans="1:14" hidden="1" x14ac:dyDescent="0.25">
      <c r="A564" s="45" t="s">
        <v>57</v>
      </c>
      <c r="B564" s="28"/>
      <c r="C564" s="23"/>
      <c r="D564" s="23"/>
      <c r="E564" s="23"/>
      <c r="F564" s="23"/>
      <c r="G564" s="23"/>
      <c r="H564" s="29"/>
      <c r="I564" s="224">
        <f>I39+I149+I313</f>
        <v>0</v>
      </c>
      <c r="J564" s="113">
        <f>J39+J149+J313</f>
        <v>0</v>
      </c>
      <c r="K564" s="113">
        <f>K39+K149+K313</f>
        <v>888200</v>
      </c>
      <c r="L564" s="292">
        <f t="shared" si="293"/>
        <v>0</v>
      </c>
      <c r="M564" s="321">
        <f t="shared" si="293"/>
        <v>0</v>
      </c>
      <c r="N564" s="321">
        <f t="shared" si="293"/>
        <v>0</v>
      </c>
    </row>
    <row r="565" spans="1:14" hidden="1" x14ac:dyDescent="0.25">
      <c r="A565" s="45" t="s">
        <v>59</v>
      </c>
      <c r="B565" s="28"/>
      <c r="C565" s="23"/>
      <c r="D565" s="23"/>
      <c r="E565" s="23"/>
      <c r="F565" s="23"/>
      <c r="G565" s="23"/>
      <c r="H565" s="29"/>
      <c r="I565" s="224">
        <f>I40+I150+I314</f>
        <v>0</v>
      </c>
      <c r="J565" s="113">
        <f>J40+J150+J314+J100</f>
        <v>0</v>
      </c>
      <c r="K565" s="113">
        <f>K40+K150+K314</f>
        <v>2500</v>
      </c>
      <c r="L565" s="292">
        <f t="shared" si="293"/>
        <v>56</v>
      </c>
      <c r="M565" s="321">
        <f t="shared" si="293"/>
        <v>57.6</v>
      </c>
      <c r="N565" s="321">
        <f t="shared" si="293"/>
        <v>60.5</v>
      </c>
    </row>
    <row r="566" spans="1:14" hidden="1" x14ac:dyDescent="0.25">
      <c r="A566" s="45" t="s">
        <v>297</v>
      </c>
      <c r="B566" s="28"/>
      <c r="C566" s="23"/>
      <c r="D566" s="23"/>
      <c r="E566" s="23"/>
      <c r="F566" s="23"/>
      <c r="G566" s="23"/>
      <c r="H566" s="29"/>
      <c r="I566" s="224">
        <f t="shared" ref="I566:K566" si="294">I240+I264+I218+I227</f>
        <v>1041397.21</v>
      </c>
      <c r="J566" s="113">
        <f t="shared" si="294"/>
        <v>14588.7</v>
      </c>
      <c r="K566" s="113">
        <f t="shared" si="294"/>
        <v>1058400</v>
      </c>
      <c r="L566" s="292">
        <f>L240+L264+L220+L229</f>
        <v>7295.1</v>
      </c>
      <c r="M566" s="321">
        <f>M240+M264+M220+M229</f>
        <v>6254.9000000000005</v>
      </c>
      <c r="N566" s="321">
        <f>N240+N264+N220+N229</f>
        <v>6492.7000000000007</v>
      </c>
    </row>
    <row r="567" spans="1:14" hidden="1" x14ac:dyDescent="0.25">
      <c r="A567" s="28" t="s">
        <v>60</v>
      </c>
      <c r="B567" s="28"/>
      <c r="C567" s="23"/>
      <c r="D567" s="23"/>
      <c r="E567" s="23"/>
      <c r="F567" s="23"/>
      <c r="G567" s="23"/>
      <c r="H567" s="29">
        <v>226</v>
      </c>
      <c r="I567" s="247">
        <f t="shared" ref="I567:K567" si="295">SUM(I568:I583)</f>
        <v>10589868.800000001</v>
      </c>
      <c r="J567" s="162">
        <f t="shared" si="295"/>
        <v>0</v>
      </c>
      <c r="K567" s="162">
        <f t="shared" si="295"/>
        <v>9449721.5999999996</v>
      </c>
      <c r="L567" s="315" t="e">
        <f t="shared" ref="L567:N567" si="296">SUM(L568:L583)</f>
        <v>#REF!</v>
      </c>
      <c r="M567" s="315" t="e">
        <f t="shared" si="296"/>
        <v>#REF!</v>
      </c>
      <c r="N567" s="315" t="e">
        <f t="shared" si="296"/>
        <v>#REF!</v>
      </c>
    </row>
    <row r="568" spans="1:14" hidden="1" x14ac:dyDescent="0.25">
      <c r="A568" s="28" t="s">
        <v>150</v>
      </c>
      <c r="B568" s="28"/>
      <c r="C568" s="23"/>
      <c r="D568" s="23"/>
      <c r="E568" s="23"/>
      <c r="F568" s="23"/>
      <c r="G568" s="23"/>
      <c r="H568" s="29"/>
      <c r="I568" s="224">
        <f>I43+I153+I316</f>
        <v>114788.94</v>
      </c>
      <c r="J568" s="113">
        <f>J43+J153+J316</f>
        <v>0</v>
      </c>
      <c r="K568" s="113">
        <f>K43+K153+K316</f>
        <v>16200</v>
      </c>
      <c r="L568" s="292">
        <f>L43+L155+L316</f>
        <v>28.8</v>
      </c>
      <c r="M568" s="321">
        <f>M43+M155+M316</f>
        <v>29.3</v>
      </c>
      <c r="N568" s="321">
        <f>N43+N155+N316</f>
        <v>29.700000000000003</v>
      </c>
    </row>
    <row r="569" spans="1:14" hidden="1" x14ac:dyDescent="0.25">
      <c r="A569" s="28" t="s">
        <v>62</v>
      </c>
      <c r="B569" s="28"/>
      <c r="C569" s="23"/>
      <c r="D569" s="23"/>
      <c r="E569" s="23"/>
      <c r="F569" s="23"/>
      <c r="G569" s="23"/>
      <c r="H569" s="29"/>
      <c r="I569" s="224">
        <f>I44+I154+I317+I102</f>
        <v>370396.26</v>
      </c>
      <c r="J569" s="113">
        <f>J44+J154+J317+J102</f>
        <v>0</v>
      </c>
      <c r="K569" s="113">
        <f>K44+K154+K317+K102</f>
        <v>336600</v>
      </c>
      <c r="L569" s="292">
        <f>L44+L156+L317+L102</f>
        <v>361.3</v>
      </c>
      <c r="M569" s="321">
        <f>M44+M156+M317+M102</f>
        <v>378</v>
      </c>
      <c r="N569" s="321">
        <f>N44+N156+N317+N102</f>
        <v>394.09999999999997</v>
      </c>
    </row>
    <row r="570" spans="1:14" ht="30" hidden="1" x14ac:dyDescent="0.25">
      <c r="A570" s="28" t="s">
        <v>63</v>
      </c>
      <c r="B570" s="28"/>
      <c r="C570" s="23"/>
      <c r="D570" s="23"/>
      <c r="E570" s="23"/>
      <c r="F570" s="23"/>
      <c r="G570" s="23"/>
      <c r="H570" s="29"/>
      <c r="I570" s="224">
        <f t="shared" ref="I570:K580" si="297">I45+I155+I318</f>
        <v>4077488.63</v>
      </c>
      <c r="J570" s="113">
        <f t="shared" si="297"/>
        <v>0</v>
      </c>
      <c r="K570" s="113">
        <f t="shared" si="297"/>
        <v>30000</v>
      </c>
      <c r="L570" s="292">
        <f t="shared" ref="L570:N580" si="298">L45+L157+L318</f>
        <v>31</v>
      </c>
      <c r="M570" s="321">
        <f t="shared" si="298"/>
        <v>32.5</v>
      </c>
      <c r="N570" s="321">
        <f t="shared" si="298"/>
        <v>34.200000000000003</v>
      </c>
    </row>
    <row r="571" spans="1:14" hidden="1" x14ac:dyDescent="0.25">
      <c r="A571" s="28" t="s">
        <v>64</v>
      </c>
      <c r="B571" s="28"/>
      <c r="C571" s="23"/>
      <c r="D571" s="23"/>
      <c r="E571" s="23"/>
      <c r="F571" s="23"/>
      <c r="G571" s="23"/>
      <c r="H571" s="29"/>
      <c r="I571" s="224">
        <f t="shared" si="297"/>
        <v>0</v>
      </c>
      <c r="J571" s="113">
        <f t="shared" si="297"/>
        <v>0</v>
      </c>
      <c r="K571" s="113">
        <f t="shared" si="297"/>
        <v>169900</v>
      </c>
      <c r="L571" s="292">
        <f t="shared" si="298"/>
        <v>176.6</v>
      </c>
      <c r="M571" s="321">
        <f t="shared" si="298"/>
        <v>182.39999999999998</v>
      </c>
      <c r="N571" s="321">
        <f t="shared" si="298"/>
        <v>188.4</v>
      </c>
    </row>
    <row r="572" spans="1:14" ht="30" hidden="1" x14ac:dyDescent="0.25">
      <c r="A572" s="28" t="s">
        <v>65</v>
      </c>
      <c r="B572" s="28"/>
      <c r="C572" s="23"/>
      <c r="D572" s="23"/>
      <c r="E572" s="23"/>
      <c r="F572" s="23"/>
      <c r="G572" s="23"/>
      <c r="H572" s="29"/>
      <c r="I572" s="224">
        <f t="shared" si="297"/>
        <v>0</v>
      </c>
      <c r="J572" s="113">
        <f t="shared" si="297"/>
        <v>0</v>
      </c>
      <c r="K572" s="113">
        <f t="shared" si="297"/>
        <v>1699900</v>
      </c>
      <c r="L572" s="292">
        <f t="shared" si="298"/>
        <v>1754.6000000000001</v>
      </c>
      <c r="M572" s="321">
        <f t="shared" si="298"/>
        <v>1482.4</v>
      </c>
      <c r="N572" s="321">
        <f t="shared" si="298"/>
        <v>1542.5</v>
      </c>
    </row>
    <row r="573" spans="1:14" hidden="1" x14ac:dyDescent="0.25">
      <c r="A573" s="28" t="s">
        <v>66</v>
      </c>
      <c r="B573" s="28"/>
      <c r="C573" s="23"/>
      <c r="D573" s="23"/>
      <c r="E573" s="23"/>
      <c r="F573" s="23"/>
      <c r="G573" s="23"/>
      <c r="H573" s="29"/>
      <c r="I573" s="224">
        <f t="shared" si="297"/>
        <v>0</v>
      </c>
      <c r="J573" s="113">
        <f t="shared" si="297"/>
        <v>0</v>
      </c>
      <c r="K573" s="113">
        <f t="shared" si="297"/>
        <v>4098900</v>
      </c>
      <c r="L573" s="292">
        <f t="shared" si="298"/>
        <v>3031</v>
      </c>
      <c r="M573" s="321">
        <f t="shared" si="298"/>
        <v>3152.2</v>
      </c>
      <c r="N573" s="321">
        <f t="shared" si="298"/>
        <v>3278.2</v>
      </c>
    </row>
    <row r="574" spans="1:14" ht="45" hidden="1" x14ac:dyDescent="0.25">
      <c r="A574" s="28" t="s">
        <v>67</v>
      </c>
      <c r="B574" s="28"/>
      <c r="C574" s="23"/>
      <c r="D574" s="23"/>
      <c r="E574" s="23"/>
      <c r="F574" s="23"/>
      <c r="G574" s="23"/>
      <c r="H574" s="29"/>
      <c r="I574" s="224">
        <f t="shared" si="297"/>
        <v>0</v>
      </c>
      <c r="J574" s="113">
        <f t="shared" si="297"/>
        <v>0</v>
      </c>
      <c r="K574" s="113">
        <f t="shared" si="297"/>
        <v>25000</v>
      </c>
      <c r="L574" s="292">
        <f t="shared" si="298"/>
        <v>28</v>
      </c>
      <c r="M574" s="321">
        <f t="shared" si="298"/>
        <v>29.1</v>
      </c>
      <c r="N574" s="321">
        <f t="shared" si="298"/>
        <v>30.299999999999997</v>
      </c>
    </row>
    <row r="575" spans="1:14" ht="30" hidden="1" x14ac:dyDescent="0.25">
      <c r="A575" s="28" t="s">
        <v>68</v>
      </c>
      <c r="B575" s="28"/>
      <c r="C575" s="23"/>
      <c r="D575" s="23"/>
      <c r="E575" s="23"/>
      <c r="F575" s="23"/>
      <c r="G575" s="23"/>
      <c r="H575" s="29"/>
      <c r="I575" s="224">
        <f t="shared" si="297"/>
        <v>0</v>
      </c>
      <c r="J575" s="113">
        <f t="shared" si="297"/>
        <v>0</v>
      </c>
      <c r="K575" s="113">
        <f t="shared" si="297"/>
        <v>35000</v>
      </c>
      <c r="L575" s="292">
        <f t="shared" si="298"/>
        <v>36</v>
      </c>
      <c r="M575" s="321">
        <f t="shared" si="298"/>
        <v>37.200000000000003</v>
      </c>
      <c r="N575" s="321">
        <f t="shared" si="298"/>
        <v>38.5</v>
      </c>
    </row>
    <row r="576" spans="1:14" ht="30" hidden="1" x14ac:dyDescent="0.25">
      <c r="A576" s="28" t="s">
        <v>69</v>
      </c>
      <c r="B576" s="28"/>
      <c r="C576" s="23"/>
      <c r="D576" s="23"/>
      <c r="E576" s="23"/>
      <c r="F576" s="23"/>
      <c r="G576" s="23"/>
      <c r="H576" s="29"/>
      <c r="I576" s="224">
        <f t="shared" si="297"/>
        <v>0</v>
      </c>
      <c r="J576" s="113">
        <f t="shared" si="297"/>
        <v>0</v>
      </c>
      <c r="K576" s="113">
        <f t="shared" si="297"/>
        <v>0</v>
      </c>
      <c r="L576" s="292">
        <f t="shared" si="298"/>
        <v>0</v>
      </c>
      <c r="M576" s="321">
        <f t="shared" si="298"/>
        <v>0</v>
      </c>
      <c r="N576" s="321">
        <f t="shared" si="298"/>
        <v>0</v>
      </c>
    </row>
    <row r="577" spans="1:14" ht="30" hidden="1" x14ac:dyDescent="0.25">
      <c r="A577" s="45" t="s">
        <v>70</v>
      </c>
      <c r="B577" s="28"/>
      <c r="C577" s="23"/>
      <c r="D577" s="23"/>
      <c r="E577" s="23"/>
      <c r="F577" s="23"/>
      <c r="G577" s="23"/>
      <c r="H577" s="29"/>
      <c r="I577" s="224">
        <f t="shared" si="297"/>
        <v>0</v>
      </c>
      <c r="J577" s="113">
        <f t="shared" si="297"/>
        <v>0</v>
      </c>
      <c r="K577" s="113">
        <f t="shared" si="297"/>
        <v>100000</v>
      </c>
      <c r="L577" s="292">
        <f t="shared" si="298"/>
        <v>0</v>
      </c>
      <c r="M577" s="321">
        <f t="shared" si="298"/>
        <v>0</v>
      </c>
      <c r="N577" s="321">
        <f t="shared" si="298"/>
        <v>0</v>
      </c>
    </row>
    <row r="578" spans="1:14" hidden="1" x14ac:dyDescent="0.25">
      <c r="A578" s="28" t="s">
        <v>71</v>
      </c>
      <c r="B578" s="28"/>
      <c r="C578" s="23"/>
      <c r="D578" s="23"/>
      <c r="E578" s="23"/>
      <c r="F578" s="23"/>
      <c r="G578" s="23"/>
      <c r="H578" s="29"/>
      <c r="I578" s="224">
        <f t="shared" si="297"/>
        <v>0</v>
      </c>
      <c r="J578" s="113">
        <f t="shared" si="297"/>
        <v>0</v>
      </c>
      <c r="K578" s="113">
        <f t="shared" si="297"/>
        <v>778700</v>
      </c>
      <c r="L578" s="292">
        <f t="shared" si="298"/>
        <v>0</v>
      </c>
      <c r="M578" s="321">
        <f t="shared" si="298"/>
        <v>0</v>
      </c>
      <c r="N578" s="321">
        <f t="shared" si="298"/>
        <v>0</v>
      </c>
    </row>
    <row r="579" spans="1:14" hidden="1" x14ac:dyDescent="0.25">
      <c r="A579" s="48" t="s">
        <v>72</v>
      </c>
      <c r="B579" s="28"/>
      <c r="C579" s="23"/>
      <c r="D579" s="23"/>
      <c r="E579" s="23"/>
      <c r="F579" s="23"/>
      <c r="G579" s="23"/>
      <c r="H579" s="29"/>
      <c r="I579" s="224">
        <f t="shared" si="297"/>
        <v>0</v>
      </c>
      <c r="J579" s="113">
        <f t="shared" si="297"/>
        <v>0</v>
      </c>
      <c r="K579" s="113">
        <f t="shared" si="297"/>
        <v>702900</v>
      </c>
      <c r="L579" s="292">
        <f t="shared" si="298"/>
        <v>150</v>
      </c>
      <c r="M579" s="321">
        <f t="shared" si="298"/>
        <v>0</v>
      </c>
      <c r="N579" s="321">
        <f t="shared" si="298"/>
        <v>0</v>
      </c>
    </row>
    <row r="580" spans="1:14" hidden="1" x14ac:dyDescent="0.25">
      <c r="A580" s="28" t="s">
        <v>73</v>
      </c>
      <c r="B580" s="28"/>
      <c r="C580" s="23"/>
      <c r="D580" s="23"/>
      <c r="E580" s="23"/>
      <c r="F580" s="23"/>
      <c r="G580" s="23"/>
      <c r="H580" s="29"/>
      <c r="I580" s="224">
        <f t="shared" si="297"/>
        <v>0</v>
      </c>
      <c r="J580" s="113">
        <f t="shared" si="297"/>
        <v>0</v>
      </c>
      <c r="K580" s="113">
        <f t="shared" si="297"/>
        <v>225000</v>
      </c>
      <c r="L580" s="292">
        <f t="shared" si="298"/>
        <v>40</v>
      </c>
      <c r="M580" s="321">
        <f t="shared" si="298"/>
        <v>500</v>
      </c>
      <c r="N580" s="321">
        <f t="shared" si="298"/>
        <v>500</v>
      </c>
    </row>
    <row r="581" spans="1:14" ht="13.5" hidden="1" customHeight="1" x14ac:dyDescent="0.25">
      <c r="A581" s="28" t="s">
        <v>298</v>
      </c>
      <c r="B581" s="28"/>
      <c r="C581" s="23"/>
      <c r="D581" s="23"/>
      <c r="E581" s="23"/>
      <c r="F581" s="23"/>
      <c r="G581" s="23"/>
      <c r="H581" s="29"/>
      <c r="I581" s="224">
        <f>I56+I166+I329</f>
        <v>0</v>
      </c>
      <c r="J581" s="113">
        <f>J104</f>
        <v>0</v>
      </c>
      <c r="K581" s="113">
        <f>K104</f>
        <v>67500</v>
      </c>
      <c r="L581" s="292">
        <f>L104</f>
        <v>70.2</v>
      </c>
      <c r="M581" s="292">
        <f>M104</f>
        <v>70.2</v>
      </c>
      <c r="N581" s="292">
        <f>N104</f>
        <v>70.2</v>
      </c>
    </row>
    <row r="582" spans="1:14" hidden="1" x14ac:dyDescent="0.25">
      <c r="A582" s="28" t="s">
        <v>151</v>
      </c>
      <c r="B582" s="28"/>
      <c r="C582" s="23"/>
      <c r="D582" s="23"/>
      <c r="E582" s="23"/>
      <c r="F582" s="23"/>
      <c r="G582" s="23"/>
      <c r="H582" s="29"/>
      <c r="I582" s="224">
        <f>I57+I167+I330+I192+I268</f>
        <v>1251302.55</v>
      </c>
      <c r="J582" s="113">
        <f>J57+J167+J330+J192+J268</f>
        <v>0</v>
      </c>
      <c r="K582" s="113">
        <f>K57+K167+K330+K192+K268</f>
        <v>819300</v>
      </c>
      <c r="L582" s="292" t="e">
        <f>L57+L169+L330+L194+#REF!</f>
        <v>#REF!</v>
      </c>
      <c r="M582" s="292" t="e">
        <f>M57+M169+M330+M194+#REF!</f>
        <v>#REF!</v>
      </c>
      <c r="N582" s="292" t="e">
        <f>N57+N169+N330+N194+#REF!</f>
        <v>#REF!</v>
      </c>
    </row>
    <row r="583" spans="1:14" hidden="1" x14ac:dyDescent="0.25">
      <c r="A583" s="45" t="s">
        <v>299</v>
      </c>
      <c r="B583" s="28"/>
      <c r="C583" s="23"/>
      <c r="D583" s="23"/>
      <c r="E583" s="23"/>
      <c r="F583" s="23"/>
      <c r="G583" s="23"/>
      <c r="H583" s="29"/>
      <c r="I583" s="224">
        <f t="shared" ref="I583:K583" si="299">I221+I503</f>
        <v>4775892.42</v>
      </c>
      <c r="J583" s="113">
        <f t="shared" si="299"/>
        <v>0</v>
      </c>
      <c r="K583" s="113">
        <f t="shared" si="299"/>
        <v>344821.6</v>
      </c>
      <c r="L583" s="292">
        <f>L223+L503</f>
        <v>0</v>
      </c>
      <c r="M583" s="292">
        <f>M223+M503</f>
        <v>0</v>
      </c>
      <c r="N583" s="292">
        <f>N223+N503</f>
        <v>0</v>
      </c>
    </row>
    <row r="584" spans="1:14" hidden="1" x14ac:dyDescent="0.25">
      <c r="A584" s="49" t="s">
        <v>76</v>
      </c>
      <c r="B584" s="28"/>
      <c r="C584" s="23"/>
      <c r="D584" s="23"/>
      <c r="E584" s="23"/>
      <c r="F584" s="23"/>
      <c r="G584" s="23"/>
      <c r="H584" s="5">
        <v>227</v>
      </c>
      <c r="I584" s="224">
        <f t="shared" ref="I584:N584" si="300">I58+I106+I331</f>
        <v>30603.83</v>
      </c>
      <c r="J584" s="113">
        <f t="shared" si="300"/>
        <v>0</v>
      </c>
      <c r="K584" s="113">
        <f t="shared" si="300"/>
        <v>17700</v>
      </c>
      <c r="L584" s="292">
        <f t="shared" si="300"/>
        <v>18</v>
      </c>
      <c r="M584" s="321">
        <f t="shared" si="300"/>
        <v>18</v>
      </c>
      <c r="N584" s="321">
        <f t="shared" si="300"/>
        <v>18</v>
      </c>
    </row>
    <row r="585" spans="1:14" ht="30" hidden="1" x14ac:dyDescent="0.25">
      <c r="A585" s="49" t="s">
        <v>77</v>
      </c>
      <c r="B585" s="28"/>
      <c r="C585" s="23"/>
      <c r="D585" s="23"/>
      <c r="E585" s="23"/>
      <c r="F585" s="23"/>
      <c r="G585" s="23"/>
      <c r="H585" s="5">
        <v>228</v>
      </c>
      <c r="I585" s="224">
        <f>I59+I332+I282+I511</f>
        <v>0</v>
      </c>
      <c r="J585" s="113">
        <f t="shared" ref="J585:N586" si="301">J59+J332</f>
        <v>0</v>
      </c>
      <c r="K585" s="113">
        <f t="shared" si="301"/>
        <v>0</v>
      </c>
      <c r="L585" s="292">
        <f t="shared" si="301"/>
        <v>0</v>
      </c>
      <c r="M585" s="321">
        <f t="shared" si="301"/>
        <v>0</v>
      </c>
      <c r="N585" s="321">
        <f t="shared" si="301"/>
        <v>0</v>
      </c>
    </row>
    <row r="586" spans="1:14" ht="45" hidden="1" x14ac:dyDescent="0.25">
      <c r="A586" s="49" t="s">
        <v>78</v>
      </c>
      <c r="B586" s="28"/>
      <c r="C586" s="23"/>
      <c r="D586" s="23"/>
      <c r="E586" s="23"/>
      <c r="F586" s="23"/>
      <c r="G586" s="23"/>
      <c r="H586" s="5">
        <v>229</v>
      </c>
      <c r="I586" s="224">
        <f>I60+I333</f>
        <v>0</v>
      </c>
      <c r="J586" s="113">
        <f t="shared" si="301"/>
        <v>0</v>
      </c>
      <c r="K586" s="113">
        <f t="shared" si="301"/>
        <v>0</v>
      </c>
      <c r="L586" s="292">
        <f t="shared" si="301"/>
        <v>0</v>
      </c>
      <c r="M586" s="321">
        <f t="shared" si="301"/>
        <v>0</v>
      </c>
      <c r="N586" s="321">
        <f t="shared" si="301"/>
        <v>0</v>
      </c>
    </row>
    <row r="587" spans="1:14" hidden="1" x14ac:dyDescent="0.25">
      <c r="A587" s="45"/>
      <c r="B587" s="28"/>
      <c r="C587" s="23"/>
      <c r="D587" s="23"/>
      <c r="E587" s="23"/>
      <c r="F587" s="23"/>
      <c r="G587" s="23"/>
      <c r="H587" s="29"/>
      <c r="I587" s="224"/>
      <c r="J587" s="113"/>
      <c r="K587" s="113"/>
      <c r="L587" s="292"/>
      <c r="M587" s="321"/>
      <c r="N587" s="321"/>
    </row>
    <row r="588" spans="1:14" hidden="1" x14ac:dyDescent="0.25">
      <c r="A588" s="28" t="s">
        <v>269</v>
      </c>
      <c r="B588" s="28"/>
      <c r="C588" s="23"/>
      <c r="D588" s="23"/>
      <c r="E588" s="23"/>
      <c r="F588" s="23"/>
      <c r="G588" s="23"/>
      <c r="H588" s="29">
        <v>231</v>
      </c>
      <c r="I588" s="224">
        <f t="shared" ref="I588:N588" si="302">I518</f>
        <v>25649.73</v>
      </c>
      <c r="J588" s="113">
        <f t="shared" si="302"/>
        <v>0</v>
      </c>
      <c r="K588" s="113">
        <f t="shared" si="302"/>
        <v>8400</v>
      </c>
      <c r="L588" s="292">
        <f t="shared" si="302"/>
        <v>9800</v>
      </c>
      <c r="M588" s="321">
        <f t="shared" si="302"/>
        <v>9893</v>
      </c>
      <c r="N588" s="321">
        <f t="shared" si="302"/>
        <v>0</v>
      </c>
    </row>
    <row r="589" spans="1:14" ht="45" hidden="1" x14ac:dyDescent="0.25">
      <c r="A589" s="93" t="s">
        <v>181</v>
      </c>
      <c r="B589" s="21"/>
      <c r="C589" s="23"/>
      <c r="D589" s="23"/>
      <c r="E589" s="23"/>
      <c r="F589" s="23"/>
      <c r="G589" s="23"/>
      <c r="H589" s="23">
        <v>241</v>
      </c>
      <c r="I589" s="224">
        <f t="shared" ref="I589:K589" si="303">I243+I270</f>
        <v>0</v>
      </c>
      <c r="J589" s="113">
        <f t="shared" si="303"/>
        <v>0</v>
      </c>
      <c r="K589" s="113">
        <f t="shared" si="303"/>
        <v>0</v>
      </c>
      <c r="L589" s="292">
        <f>L243+L270</f>
        <v>0</v>
      </c>
      <c r="M589" s="321">
        <f>M243+M270</f>
        <v>0</v>
      </c>
      <c r="N589" s="321">
        <f>N243+N270</f>
        <v>0</v>
      </c>
    </row>
    <row r="590" spans="1:14" ht="45" hidden="1" x14ac:dyDescent="0.25">
      <c r="A590" s="93" t="s">
        <v>300</v>
      </c>
      <c r="B590" s="21"/>
      <c r="C590" s="23"/>
      <c r="D590" s="23"/>
      <c r="E590" s="23"/>
      <c r="F590" s="23"/>
      <c r="G590" s="23"/>
      <c r="H590" s="23" t="s">
        <v>44</v>
      </c>
      <c r="I590" s="224">
        <f>I253+I212</f>
        <v>22005576.510000002</v>
      </c>
      <c r="J590" s="113">
        <f>J244+J271+J201</f>
        <v>0</v>
      </c>
      <c r="K590" s="113">
        <f>K244+K271+K201</f>
        <v>0</v>
      </c>
      <c r="L590" s="292">
        <f>L244+L271+L203</f>
        <v>0</v>
      </c>
      <c r="M590" s="321">
        <f>M244+M271+M203</f>
        <v>0</v>
      </c>
      <c r="N590" s="321">
        <f>N244+N271+N203</f>
        <v>0</v>
      </c>
    </row>
    <row r="591" spans="1:14" hidden="1" x14ac:dyDescent="0.25">
      <c r="A591" s="28" t="s">
        <v>301</v>
      </c>
      <c r="B591" s="28"/>
      <c r="C591" s="23"/>
      <c r="D591" s="23"/>
      <c r="E591" s="23"/>
      <c r="F591" s="23" t="s">
        <v>302</v>
      </c>
      <c r="G591" s="23"/>
      <c r="H591" s="29">
        <v>251</v>
      </c>
      <c r="I591" s="224">
        <f>I108+I194+I231+I289+I506+I232+I230</f>
        <v>734900</v>
      </c>
      <c r="J591" s="113">
        <f>J108+J194+J231+J289+J506+J232</f>
        <v>99</v>
      </c>
      <c r="K591" s="113">
        <f>K108+K194+K231+K289+K506+K232</f>
        <v>580600</v>
      </c>
      <c r="L591" s="292">
        <f>L108+L196+L233+L289+L506+L234+L232</f>
        <v>473.09999999999997</v>
      </c>
      <c r="M591" s="321">
        <f>M108+M196+M233+M289+M506+M234</f>
        <v>0</v>
      </c>
      <c r="N591" s="321">
        <f>N108+N196+N233+N289+N506+N234</f>
        <v>0</v>
      </c>
    </row>
    <row r="592" spans="1:14" hidden="1" x14ac:dyDescent="0.25">
      <c r="A592" s="52"/>
      <c r="B592" s="69"/>
      <c r="C592" s="88"/>
      <c r="D592" s="88"/>
      <c r="E592" s="23"/>
      <c r="F592" s="23"/>
      <c r="G592" s="23"/>
      <c r="H592" s="29">
        <v>262</v>
      </c>
      <c r="I592" s="224">
        <f t="shared" ref="I592:N592" si="304">I498</f>
        <v>44982</v>
      </c>
      <c r="J592" s="113">
        <f t="shared" si="304"/>
        <v>39</v>
      </c>
      <c r="K592" s="113">
        <f t="shared" si="304"/>
        <v>7000</v>
      </c>
      <c r="L592" s="292">
        <f t="shared" si="304"/>
        <v>0</v>
      </c>
      <c r="M592" s="292">
        <f t="shared" si="304"/>
        <v>0</v>
      </c>
      <c r="N592" s="292">
        <f t="shared" si="304"/>
        <v>0</v>
      </c>
    </row>
    <row r="593" spans="1:14" hidden="1" x14ac:dyDescent="0.25">
      <c r="A593" s="52" t="s">
        <v>253</v>
      </c>
      <c r="B593" s="69"/>
      <c r="C593" s="88"/>
      <c r="D593" s="88"/>
      <c r="E593" s="23"/>
      <c r="F593" s="23"/>
      <c r="G593" s="23"/>
      <c r="H593" s="23" t="s">
        <v>256</v>
      </c>
      <c r="I593" s="224">
        <f t="shared" ref="I593:N593" si="305">I495</f>
        <v>762424.11</v>
      </c>
      <c r="J593" s="113">
        <f t="shared" si="305"/>
        <v>0</v>
      </c>
      <c r="K593" s="113">
        <f t="shared" si="305"/>
        <v>878700</v>
      </c>
      <c r="L593" s="292">
        <f t="shared" si="305"/>
        <v>913.9</v>
      </c>
      <c r="M593" s="321">
        <f t="shared" si="305"/>
        <v>950.5</v>
      </c>
      <c r="N593" s="321">
        <f t="shared" si="305"/>
        <v>988.5</v>
      </c>
    </row>
    <row r="594" spans="1:14" hidden="1" x14ac:dyDescent="0.25">
      <c r="A594" s="6" t="s">
        <v>79</v>
      </c>
      <c r="B594" s="6"/>
      <c r="C594" s="23"/>
      <c r="D594" s="23"/>
      <c r="E594" s="23"/>
      <c r="F594" s="23"/>
      <c r="G594" s="23"/>
      <c r="H594" s="5">
        <v>290</v>
      </c>
      <c r="I594" s="247">
        <f t="shared" ref="I594:N594" si="306">I595+I598+I599+I600+I601</f>
        <v>235242</v>
      </c>
      <c r="J594" s="162">
        <f t="shared" si="306"/>
        <v>0</v>
      </c>
      <c r="K594" s="162">
        <f t="shared" si="306"/>
        <v>258600</v>
      </c>
      <c r="L594" s="315">
        <f t="shared" si="306"/>
        <v>609.70000000000005</v>
      </c>
      <c r="M594" s="320">
        <f t="shared" si="306"/>
        <v>320.2</v>
      </c>
      <c r="N594" s="320">
        <f t="shared" si="306"/>
        <v>331</v>
      </c>
    </row>
    <row r="595" spans="1:14" hidden="1" x14ac:dyDescent="0.25">
      <c r="A595" s="49" t="s">
        <v>80</v>
      </c>
      <c r="B595" s="6"/>
      <c r="C595" s="23"/>
      <c r="D595" s="23"/>
      <c r="E595" s="23"/>
      <c r="F595" s="23"/>
      <c r="G595" s="23"/>
      <c r="H595" s="5">
        <v>291</v>
      </c>
      <c r="I595" s="247">
        <f t="shared" ref="I595:N595" si="307">I596+I597</f>
        <v>166952.73000000001</v>
      </c>
      <c r="J595" s="162">
        <f t="shared" si="307"/>
        <v>0</v>
      </c>
      <c r="K595" s="162">
        <f t="shared" si="307"/>
        <v>233600</v>
      </c>
      <c r="L595" s="315">
        <f t="shared" si="307"/>
        <v>259.7</v>
      </c>
      <c r="M595" s="320">
        <f t="shared" si="307"/>
        <v>270.2</v>
      </c>
      <c r="N595" s="320">
        <f t="shared" si="307"/>
        <v>281</v>
      </c>
    </row>
    <row r="596" spans="1:14" hidden="1" x14ac:dyDescent="0.25">
      <c r="A596" s="28" t="s">
        <v>152</v>
      </c>
      <c r="B596" s="28"/>
      <c r="C596" s="23"/>
      <c r="D596" s="23"/>
      <c r="E596" s="23"/>
      <c r="F596" s="23"/>
      <c r="G596" s="23"/>
      <c r="H596" s="5"/>
      <c r="I596" s="224">
        <f t="shared" ref="I596:K598" si="308">I63+I169+I336</f>
        <v>166102.73000000001</v>
      </c>
      <c r="J596" s="113">
        <f t="shared" si="308"/>
        <v>0</v>
      </c>
      <c r="K596" s="113">
        <f t="shared" si="308"/>
        <v>233600</v>
      </c>
      <c r="L596" s="292">
        <f t="shared" ref="L596:N598" si="309">L63+L171+L336</f>
        <v>234.7</v>
      </c>
      <c r="M596" s="321">
        <f t="shared" si="309"/>
        <v>245.2</v>
      </c>
      <c r="N596" s="321">
        <f t="shared" si="309"/>
        <v>256</v>
      </c>
    </row>
    <row r="597" spans="1:14" ht="30" hidden="1" x14ac:dyDescent="0.25">
      <c r="A597" s="28" t="s">
        <v>83</v>
      </c>
      <c r="B597" s="28"/>
      <c r="C597" s="23"/>
      <c r="D597" s="23"/>
      <c r="E597" s="23"/>
      <c r="F597" s="23"/>
      <c r="G597" s="23"/>
      <c r="H597" s="5"/>
      <c r="I597" s="224">
        <f t="shared" si="308"/>
        <v>850</v>
      </c>
      <c r="J597" s="113">
        <f t="shared" si="308"/>
        <v>0</v>
      </c>
      <c r="K597" s="113">
        <f t="shared" si="308"/>
        <v>0</v>
      </c>
      <c r="L597" s="292">
        <f t="shared" si="309"/>
        <v>25</v>
      </c>
      <c r="M597" s="321">
        <f t="shared" si="309"/>
        <v>25</v>
      </c>
      <c r="N597" s="321">
        <f t="shared" si="309"/>
        <v>25</v>
      </c>
    </row>
    <row r="598" spans="1:14" ht="30" hidden="1" x14ac:dyDescent="0.25">
      <c r="A598" s="49" t="s">
        <v>85</v>
      </c>
      <c r="B598" s="28"/>
      <c r="C598" s="23"/>
      <c r="D598" s="23"/>
      <c r="E598" s="23"/>
      <c r="F598" s="23"/>
      <c r="G598" s="23"/>
      <c r="H598" s="5">
        <v>292</v>
      </c>
      <c r="I598" s="224">
        <f t="shared" si="308"/>
        <v>3289.27</v>
      </c>
      <c r="J598" s="113">
        <f t="shared" si="308"/>
        <v>0</v>
      </c>
      <c r="K598" s="113">
        <f t="shared" si="308"/>
        <v>0</v>
      </c>
      <c r="L598" s="292">
        <f t="shared" si="309"/>
        <v>0</v>
      </c>
      <c r="M598" s="321">
        <f t="shared" si="309"/>
        <v>0</v>
      </c>
      <c r="N598" s="321">
        <f t="shared" si="309"/>
        <v>0</v>
      </c>
    </row>
    <row r="599" spans="1:14" ht="30" hidden="1" x14ac:dyDescent="0.25">
      <c r="A599" s="49" t="s">
        <v>87</v>
      </c>
      <c r="B599" s="28"/>
      <c r="C599" s="23"/>
      <c r="D599" s="23"/>
      <c r="E599" s="23"/>
      <c r="F599" s="23"/>
      <c r="G599" s="23"/>
      <c r="H599" s="5">
        <v>297</v>
      </c>
      <c r="I599" s="224">
        <f t="shared" ref="I599:N599" si="310">I66</f>
        <v>65000</v>
      </c>
      <c r="J599" s="113">
        <f t="shared" si="310"/>
        <v>0</v>
      </c>
      <c r="K599" s="113">
        <f t="shared" si="310"/>
        <v>25000</v>
      </c>
      <c r="L599" s="292">
        <f t="shared" si="310"/>
        <v>50</v>
      </c>
      <c r="M599" s="321">
        <f t="shared" si="310"/>
        <v>50</v>
      </c>
      <c r="N599" s="321">
        <f t="shared" si="310"/>
        <v>50</v>
      </c>
    </row>
    <row r="600" spans="1:14" hidden="1" x14ac:dyDescent="0.25">
      <c r="A600" s="28" t="s">
        <v>303</v>
      </c>
      <c r="B600" s="28"/>
      <c r="C600" s="23"/>
      <c r="D600" s="23"/>
      <c r="E600" s="23"/>
      <c r="F600" s="23"/>
      <c r="G600" s="23"/>
      <c r="H600" s="5">
        <v>290</v>
      </c>
      <c r="I600" s="224">
        <f t="shared" ref="I600:N600" si="311">I89+I86</f>
        <v>0</v>
      </c>
      <c r="J600" s="113">
        <f t="shared" si="311"/>
        <v>0</v>
      </c>
      <c r="K600" s="113">
        <f t="shared" si="311"/>
        <v>0</v>
      </c>
      <c r="L600" s="292">
        <f t="shared" si="311"/>
        <v>0</v>
      </c>
      <c r="M600" s="321">
        <f t="shared" si="311"/>
        <v>0</v>
      </c>
      <c r="N600" s="321">
        <f t="shared" si="311"/>
        <v>0</v>
      </c>
    </row>
    <row r="601" spans="1:14" ht="30" hidden="1" x14ac:dyDescent="0.25">
      <c r="A601" s="28" t="s">
        <v>304</v>
      </c>
      <c r="B601" s="28"/>
      <c r="C601" s="23"/>
      <c r="D601" s="23"/>
      <c r="E601" s="23"/>
      <c r="F601" s="23"/>
      <c r="G601" s="23"/>
      <c r="H601" s="5">
        <v>290</v>
      </c>
      <c r="I601" s="249">
        <f>I92+I126</f>
        <v>0</v>
      </c>
      <c r="J601" s="168">
        <f>J92+J126</f>
        <v>0</v>
      </c>
      <c r="K601" s="168">
        <f>K92+K126</f>
        <v>0</v>
      </c>
      <c r="L601" s="321">
        <f>L92+L128</f>
        <v>300</v>
      </c>
      <c r="M601" s="321">
        <f>M92+M128</f>
        <v>0</v>
      </c>
      <c r="N601" s="321">
        <f>N92+N128</f>
        <v>0</v>
      </c>
    </row>
    <row r="602" spans="1:14" hidden="1" x14ac:dyDescent="0.25">
      <c r="A602" s="6" t="s">
        <v>88</v>
      </c>
      <c r="B602" s="6"/>
      <c r="C602" s="23"/>
      <c r="D602" s="23"/>
      <c r="E602" s="23"/>
      <c r="F602" s="23"/>
      <c r="G602" s="23"/>
      <c r="H602" s="5">
        <v>300</v>
      </c>
      <c r="I602" s="247">
        <f t="shared" ref="I602:N602" si="312">I603+I607</f>
        <v>12959813.41</v>
      </c>
      <c r="J602" s="162">
        <f t="shared" si="312"/>
        <v>44.1</v>
      </c>
      <c r="K602" s="162">
        <f t="shared" si="312"/>
        <v>10195210.640000001</v>
      </c>
      <c r="L602" s="315" t="e">
        <f t="shared" si="312"/>
        <v>#REF!</v>
      </c>
      <c r="M602" s="320" t="e">
        <f t="shared" si="312"/>
        <v>#REF!</v>
      </c>
      <c r="N602" s="320" t="e">
        <f t="shared" si="312"/>
        <v>#REF!</v>
      </c>
    </row>
    <row r="603" spans="1:14" hidden="1" x14ac:dyDescent="0.25">
      <c r="A603" s="28" t="s">
        <v>89</v>
      </c>
      <c r="B603" s="28"/>
      <c r="C603" s="23"/>
      <c r="D603" s="23"/>
      <c r="E603" s="23"/>
      <c r="F603" s="23"/>
      <c r="G603" s="23"/>
      <c r="H603" s="29">
        <v>310</v>
      </c>
      <c r="I603" s="247">
        <f t="shared" ref="I603:K603" si="313">SUM(I604:I606)</f>
        <v>9231270.4600000009</v>
      </c>
      <c r="J603" s="162">
        <f t="shared" si="313"/>
        <v>44.1</v>
      </c>
      <c r="K603" s="162">
        <f t="shared" si="313"/>
        <v>6073732.6399999997</v>
      </c>
      <c r="L603" s="315" t="e">
        <f t="shared" ref="L603:N603" si="314">SUM(L604:L606)</f>
        <v>#REF!</v>
      </c>
      <c r="M603" s="320" t="e">
        <f t="shared" si="314"/>
        <v>#REF!</v>
      </c>
      <c r="N603" s="320" t="e">
        <f t="shared" si="314"/>
        <v>#REF!</v>
      </c>
    </row>
    <row r="604" spans="1:14" hidden="1" x14ac:dyDescent="0.25">
      <c r="A604" s="28" t="s">
        <v>90</v>
      </c>
      <c r="B604" s="28"/>
      <c r="C604" s="23"/>
      <c r="D604" s="23"/>
      <c r="E604" s="23"/>
      <c r="F604" s="23"/>
      <c r="G604" s="23"/>
      <c r="H604" s="29"/>
      <c r="I604" s="224">
        <f>I69+I174+I341+I196+I112</f>
        <v>1000</v>
      </c>
      <c r="J604" s="113">
        <f>J69+J174+J341+J196+J112</f>
        <v>44.1</v>
      </c>
      <c r="K604" s="113">
        <f>K69+K174+K341+K196+K112</f>
        <v>485300</v>
      </c>
      <c r="L604" s="292">
        <f>L69+L176+L341+L198+L114</f>
        <v>200</v>
      </c>
      <c r="M604" s="321">
        <f>M69+M176+M341+M198+M114</f>
        <v>50</v>
      </c>
      <c r="N604" s="321">
        <f>N69+N176+N341+N198+N114</f>
        <v>50</v>
      </c>
    </row>
    <row r="605" spans="1:14" ht="19.5" hidden="1" customHeight="1" x14ac:dyDescent="0.25">
      <c r="A605" s="28" t="s">
        <v>231</v>
      </c>
      <c r="B605" s="28"/>
      <c r="C605" s="23"/>
      <c r="D605" s="23"/>
      <c r="E605" s="23"/>
      <c r="F605" s="23"/>
      <c r="G605" s="23"/>
      <c r="H605" s="29"/>
      <c r="I605" s="224">
        <f t="shared" ref="I605:K605" si="315">I342</f>
        <v>0</v>
      </c>
      <c r="J605" s="113">
        <f t="shared" si="315"/>
        <v>0</v>
      </c>
      <c r="K605" s="113">
        <f t="shared" si="315"/>
        <v>30000</v>
      </c>
      <c r="L605" s="292">
        <f>L342</f>
        <v>0</v>
      </c>
      <c r="M605" s="321">
        <f>M342</f>
        <v>0</v>
      </c>
      <c r="N605" s="321">
        <f>N342</f>
        <v>0</v>
      </c>
    </row>
    <row r="606" spans="1:14" hidden="1" x14ac:dyDescent="0.25">
      <c r="A606" s="101" t="s">
        <v>305</v>
      </c>
      <c r="B606" s="28"/>
      <c r="C606" s="23"/>
      <c r="D606" s="23"/>
      <c r="E606" s="23"/>
      <c r="F606" s="23"/>
      <c r="G606" s="23"/>
      <c r="H606" s="29"/>
      <c r="I606" s="224">
        <f t="shared" ref="I606:K606" si="316">I224+I234+I248+I255+I274+I284</f>
        <v>9230270.4600000009</v>
      </c>
      <c r="J606" s="113">
        <f t="shared" si="316"/>
        <v>0</v>
      </c>
      <c r="K606" s="113">
        <f t="shared" si="316"/>
        <v>5558432.6399999997</v>
      </c>
      <c r="L606" s="292" t="e">
        <f>L226+#REF!+L248+L255+L274+L284</f>
        <v>#REF!</v>
      </c>
      <c r="M606" s="321" t="e">
        <f>M226+#REF!+M248+M255+M274+M284</f>
        <v>#REF!</v>
      </c>
      <c r="N606" s="321" t="e">
        <f>N226+#REF!+N248+N255+N274+N284</f>
        <v>#REF!</v>
      </c>
    </row>
    <row r="607" spans="1:14" hidden="1" x14ac:dyDescent="0.25">
      <c r="A607" s="28" t="s">
        <v>92</v>
      </c>
      <c r="B607" s="28"/>
      <c r="C607" s="23"/>
      <c r="D607" s="23"/>
      <c r="E607" s="23"/>
      <c r="F607" s="23"/>
      <c r="G607" s="23"/>
      <c r="H607" s="5">
        <v>340</v>
      </c>
      <c r="I607" s="224">
        <f t="shared" ref="I607:N607" si="317">I608+I609+I610+I617</f>
        <v>3728542.9499999997</v>
      </c>
      <c r="J607" s="113">
        <f t="shared" si="317"/>
        <v>0</v>
      </c>
      <c r="K607" s="113">
        <f t="shared" si="317"/>
        <v>4121478</v>
      </c>
      <c r="L607" s="292">
        <f t="shared" si="317"/>
        <v>3765.7</v>
      </c>
      <c r="M607" s="321">
        <f t="shared" si="317"/>
        <v>3349.9</v>
      </c>
      <c r="N607" s="321">
        <f t="shared" si="317"/>
        <v>3338.7</v>
      </c>
    </row>
    <row r="608" spans="1:14" hidden="1" x14ac:dyDescent="0.25">
      <c r="A608" s="169" t="s">
        <v>93</v>
      </c>
      <c r="B608" s="28"/>
      <c r="C608" s="23"/>
      <c r="D608" s="23"/>
      <c r="E608" s="23"/>
      <c r="F608" s="23"/>
      <c r="G608" s="23"/>
      <c r="H608" s="5">
        <v>343</v>
      </c>
      <c r="I608" s="224">
        <f>I114+I71+I276+I198+I344</f>
        <v>13166.66</v>
      </c>
      <c r="J608" s="113">
        <f>J114+J71+J276+J198+J344</f>
        <v>0</v>
      </c>
      <c r="K608" s="113">
        <f>K114+K71+K276+K198+K344</f>
        <v>52000</v>
      </c>
      <c r="L608" s="292">
        <f>L116+L71+L276+L200+L344+L178</f>
        <v>1420</v>
      </c>
      <c r="M608" s="292">
        <f>M116+M71+M276+M200+M344+M178</f>
        <v>1425</v>
      </c>
      <c r="N608" s="292">
        <f>N116+N71+N276+N200+N344+N178</f>
        <v>1430</v>
      </c>
    </row>
    <row r="609" spans="1:14" hidden="1" x14ac:dyDescent="0.25">
      <c r="A609" s="169" t="s">
        <v>94</v>
      </c>
      <c r="B609" s="28"/>
      <c r="C609" s="23"/>
      <c r="D609" s="23"/>
      <c r="E609" s="23"/>
      <c r="F609" s="23"/>
      <c r="G609" s="23"/>
      <c r="H609" s="5">
        <v>344</v>
      </c>
      <c r="I609" s="224">
        <f>I72+I115+I345+I277</f>
        <v>1845169.7</v>
      </c>
      <c r="J609" s="113">
        <f>J72+J115+J345+J277</f>
        <v>0</v>
      </c>
      <c r="K609" s="113">
        <f>K72+K115+K345+K277</f>
        <v>1570000</v>
      </c>
      <c r="L609" s="292">
        <f>L72+L117+L345+L277</f>
        <v>110</v>
      </c>
      <c r="M609" s="321">
        <f>M72+M117+M345+M277</f>
        <v>50</v>
      </c>
      <c r="N609" s="321">
        <f>N72+N117+N345+N277</f>
        <v>50</v>
      </c>
    </row>
    <row r="610" spans="1:14" ht="30" hidden="1" x14ac:dyDescent="0.25">
      <c r="A610" s="170" t="s">
        <v>96</v>
      </c>
      <c r="B610" s="28"/>
      <c r="C610" s="23"/>
      <c r="D610" s="23"/>
      <c r="E610" s="23"/>
      <c r="F610" s="23"/>
      <c r="G610" s="23"/>
      <c r="H610" s="5">
        <v>346</v>
      </c>
      <c r="I610" s="224">
        <f>SUM(I611:I616)</f>
        <v>1870206.5899999999</v>
      </c>
      <c r="J610" s="113">
        <f>SUM(J611:J616)+J278</f>
        <v>0</v>
      </c>
      <c r="K610" s="113">
        <f>SUM(K611:K616)+K278</f>
        <v>2039478</v>
      </c>
      <c r="L610" s="292">
        <f>SUM(L611:L616)+L278</f>
        <v>2145.6999999999998</v>
      </c>
      <c r="M610" s="321">
        <f>SUM(M611:M616)+M278</f>
        <v>1814.9</v>
      </c>
      <c r="N610" s="321">
        <f>SUM(N611:N616)+N278</f>
        <v>1798.7</v>
      </c>
    </row>
    <row r="611" spans="1:14" hidden="1" x14ac:dyDescent="0.25">
      <c r="A611" s="169" t="s">
        <v>97</v>
      </c>
      <c r="B611" s="28"/>
      <c r="C611" s="23"/>
      <c r="D611" s="23"/>
      <c r="E611" s="23"/>
      <c r="F611" s="23"/>
      <c r="G611" s="23"/>
      <c r="H611" s="5"/>
      <c r="I611" s="224">
        <f t="shared" ref="I611:K615" si="318">I74+I117+I347</f>
        <v>31456.86</v>
      </c>
      <c r="J611" s="113">
        <f t="shared" si="318"/>
        <v>0</v>
      </c>
      <c r="K611" s="113">
        <f t="shared" si="318"/>
        <v>17000</v>
      </c>
      <c r="L611" s="292">
        <f>L74+L119+L347</f>
        <v>145</v>
      </c>
      <c r="M611" s="321">
        <f>M74+M119+M347</f>
        <v>90</v>
      </c>
      <c r="N611" s="321">
        <f>N74+N119+N347</f>
        <v>95</v>
      </c>
    </row>
    <row r="612" spans="1:14" ht="30" hidden="1" x14ac:dyDescent="0.25">
      <c r="A612" s="169" t="s">
        <v>98</v>
      </c>
      <c r="B612" s="28"/>
      <c r="C612" s="23"/>
      <c r="D612" s="23"/>
      <c r="E612" s="23"/>
      <c r="F612" s="23"/>
      <c r="G612" s="23"/>
      <c r="H612" s="5"/>
      <c r="I612" s="224">
        <f t="shared" si="318"/>
        <v>562431.72</v>
      </c>
      <c r="J612" s="113">
        <f t="shared" si="318"/>
        <v>0</v>
      </c>
      <c r="K612" s="113">
        <f t="shared" si="318"/>
        <v>830000</v>
      </c>
      <c r="L612" s="292">
        <f>L75+L120+L348+L181</f>
        <v>165</v>
      </c>
      <c r="M612" s="292">
        <f>M75+M120+M348+M181</f>
        <v>90</v>
      </c>
      <c r="N612" s="292">
        <f>N75+N120+N348+N181</f>
        <v>90</v>
      </c>
    </row>
    <row r="613" spans="1:14" ht="30" hidden="1" x14ac:dyDescent="0.25">
      <c r="A613" s="169" t="s">
        <v>99</v>
      </c>
      <c r="B613" s="28"/>
      <c r="C613" s="23"/>
      <c r="D613" s="23"/>
      <c r="E613" s="23"/>
      <c r="F613" s="23"/>
      <c r="G613" s="23"/>
      <c r="H613" s="5"/>
      <c r="I613" s="224">
        <f t="shared" si="318"/>
        <v>12431.72</v>
      </c>
      <c r="J613" s="113">
        <f t="shared" si="318"/>
        <v>0</v>
      </c>
      <c r="K613" s="113">
        <f t="shared" si="318"/>
        <v>0</v>
      </c>
      <c r="L613" s="292">
        <f t="shared" ref="L613:N615" si="319">L76+L121+L349</f>
        <v>300</v>
      </c>
      <c r="M613" s="321">
        <f t="shared" si="319"/>
        <v>300</v>
      </c>
      <c r="N613" s="321">
        <f t="shared" si="319"/>
        <v>300</v>
      </c>
    </row>
    <row r="614" spans="1:14" hidden="1" x14ac:dyDescent="0.25">
      <c r="A614" s="169" t="s">
        <v>100</v>
      </c>
      <c r="B614" s="28"/>
      <c r="C614" s="23"/>
      <c r="D614" s="23"/>
      <c r="E614" s="23"/>
      <c r="F614" s="23"/>
      <c r="G614" s="23"/>
      <c r="H614" s="5"/>
      <c r="I614" s="224">
        <f t="shared" si="318"/>
        <v>200000</v>
      </c>
      <c r="J614" s="113">
        <f t="shared" si="318"/>
        <v>0</v>
      </c>
      <c r="K614" s="113">
        <f t="shared" si="318"/>
        <v>764200</v>
      </c>
      <c r="L614" s="292">
        <f t="shared" si="319"/>
        <v>525.70000000000005</v>
      </c>
      <c r="M614" s="321">
        <f t="shared" si="319"/>
        <v>546.70000000000005</v>
      </c>
      <c r="N614" s="321">
        <f t="shared" si="319"/>
        <v>572.20000000000005</v>
      </c>
    </row>
    <row r="615" spans="1:14" ht="30" hidden="1" x14ac:dyDescent="0.25">
      <c r="A615" s="169" t="s">
        <v>101</v>
      </c>
      <c r="B615" s="28"/>
      <c r="C615" s="23"/>
      <c r="D615" s="23"/>
      <c r="E615" s="23"/>
      <c r="F615" s="23"/>
      <c r="G615" s="23"/>
      <c r="H615" s="5"/>
      <c r="I615" s="224">
        <f t="shared" si="318"/>
        <v>150000</v>
      </c>
      <c r="J615" s="113">
        <f t="shared" si="318"/>
        <v>0</v>
      </c>
      <c r="K615" s="113">
        <f t="shared" si="318"/>
        <v>160000</v>
      </c>
      <c r="L615" s="292">
        <f t="shared" si="319"/>
        <v>30</v>
      </c>
      <c r="M615" s="321">
        <f t="shared" si="319"/>
        <v>25</v>
      </c>
      <c r="N615" s="321">
        <f t="shared" si="319"/>
        <v>25</v>
      </c>
    </row>
    <row r="616" spans="1:14" hidden="1" x14ac:dyDescent="0.25">
      <c r="A616" s="169" t="s">
        <v>102</v>
      </c>
      <c r="B616" s="28"/>
      <c r="C616" s="23"/>
      <c r="D616" s="23"/>
      <c r="E616" s="23"/>
      <c r="F616" s="23"/>
      <c r="G616" s="23"/>
      <c r="H616" s="5"/>
      <c r="I616" s="224">
        <f>I79+I122+I352+I278</f>
        <v>913886.29</v>
      </c>
      <c r="J616" s="113">
        <f>J79+J122+J352</f>
        <v>0</v>
      </c>
      <c r="K616" s="113">
        <f>K79+K122+K352</f>
        <v>110000</v>
      </c>
      <c r="L616" s="292">
        <f>L79+L124+L352+L185</f>
        <v>280</v>
      </c>
      <c r="M616" s="292">
        <f>M79+M124+M352+M185</f>
        <v>263.2</v>
      </c>
      <c r="N616" s="292">
        <f>N79+N124+N352+N185</f>
        <v>266.5</v>
      </c>
    </row>
    <row r="617" spans="1:14" ht="30" hidden="1" x14ac:dyDescent="0.25">
      <c r="A617" s="170" t="s">
        <v>103</v>
      </c>
      <c r="B617" s="28"/>
      <c r="C617" s="23"/>
      <c r="D617" s="23"/>
      <c r="E617" s="23"/>
      <c r="F617" s="23"/>
      <c r="G617" s="23"/>
      <c r="H617" s="5">
        <v>349</v>
      </c>
      <c r="I617" s="224">
        <f t="shared" ref="I617:N617" si="320">I618+I619</f>
        <v>0</v>
      </c>
      <c r="J617" s="113">
        <f t="shared" si="320"/>
        <v>0</v>
      </c>
      <c r="K617" s="113">
        <f t="shared" si="320"/>
        <v>460000</v>
      </c>
      <c r="L617" s="292">
        <f t="shared" si="320"/>
        <v>90</v>
      </c>
      <c r="M617" s="321">
        <f t="shared" si="320"/>
        <v>60</v>
      </c>
      <c r="N617" s="321">
        <f t="shared" si="320"/>
        <v>60</v>
      </c>
    </row>
    <row r="618" spans="1:14" ht="45" hidden="1" x14ac:dyDescent="0.25">
      <c r="A618" s="171" t="s">
        <v>104</v>
      </c>
      <c r="B618" s="28"/>
      <c r="C618" s="23"/>
      <c r="D618" s="23"/>
      <c r="E618" s="23"/>
      <c r="F618" s="23"/>
      <c r="G618" s="23"/>
      <c r="H618" s="5"/>
      <c r="I618" s="224">
        <f t="shared" ref="I618:K619" si="321">I81+I124+I354</f>
        <v>0</v>
      </c>
      <c r="J618" s="113">
        <f t="shared" si="321"/>
        <v>0</v>
      </c>
      <c r="K618" s="113">
        <f t="shared" si="321"/>
        <v>460000</v>
      </c>
      <c r="L618" s="292">
        <f t="shared" ref="L618:N619" si="322">L81+L126+L354</f>
        <v>60</v>
      </c>
      <c r="M618" s="321">
        <f t="shared" si="322"/>
        <v>30</v>
      </c>
      <c r="N618" s="321">
        <f t="shared" si="322"/>
        <v>30</v>
      </c>
    </row>
    <row r="619" spans="1:14" ht="30" hidden="1" x14ac:dyDescent="0.25">
      <c r="A619" s="172" t="s">
        <v>105</v>
      </c>
      <c r="B619" s="28"/>
      <c r="C619" s="23"/>
      <c r="D619" s="23"/>
      <c r="E619" s="23"/>
      <c r="F619" s="23"/>
      <c r="G619" s="23"/>
      <c r="I619" s="224">
        <f t="shared" si="321"/>
        <v>0</v>
      </c>
      <c r="J619" s="113">
        <f t="shared" si="321"/>
        <v>0</v>
      </c>
      <c r="K619" s="113">
        <f t="shared" si="321"/>
        <v>0</v>
      </c>
      <c r="L619" s="292">
        <f t="shared" si="322"/>
        <v>30</v>
      </c>
      <c r="M619" s="321">
        <f t="shared" si="322"/>
        <v>30</v>
      </c>
      <c r="N619" s="321">
        <f t="shared" si="322"/>
        <v>30</v>
      </c>
    </row>
    <row r="620" spans="1:14" hidden="1" x14ac:dyDescent="0.25">
      <c r="A620" s="101" t="s">
        <v>306</v>
      </c>
      <c r="B620" s="52"/>
      <c r="C620" s="149"/>
      <c r="D620" s="149"/>
      <c r="E620" s="149"/>
      <c r="F620" s="149"/>
      <c r="G620" s="149"/>
      <c r="H620" s="150"/>
      <c r="I620" s="248">
        <f t="shared" ref="I620:K620" si="323">I249+I275+I508</f>
        <v>913886.29</v>
      </c>
      <c r="J620" s="166">
        <f t="shared" si="323"/>
        <v>0</v>
      </c>
      <c r="K620" s="166">
        <f t="shared" si="323"/>
        <v>158278</v>
      </c>
      <c r="L620" s="317">
        <f>L249+L275+L508</f>
        <v>850</v>
      </c>
      <c r="M620" s="317">
        <f>M249+M275+M508</f>
        <v>650</v>
      </c>
      <c r="N620" s="317">
        <f>N249+N275+N508</f>
        <v>600</v>
      </c>
    </row>
    <row r="621" spans="1:14" ht="15.75" hidden="1" thickBot="1" x14ac:dyDescent="0.3">
      <c r="A621" s="28" t="s">
        <v>272</v>
      </c>
      <c r="B621" s="164"/>
      <c r="C621" s="164"/>
      <c r="D621" s="164"/>
      <c r="E621" s="164"/>
      <c r="F621" s="164"/>
      <c r="G621" s="164"/>
      <c r="H621" s="164"/>
      <c r="I621" s="250">
        <f t="shared" ref="I621:N621" si="324">I522</f>
        <v>0</v>
      </c>
      <c r="J621" s="173">
        <f t="shared" si="324"/>
        <v>0</v>
      </c>
      <c r="K621" s="173">
        <f t="shared" si="324"/>
        <v>0</v>
      </c>
      <c r="L621" s="322">
        <f t="shared" si="324"/>
        <v>0</v>
      </c>
      <c r="M621" s="322">
        <f t="shared" si="324"/>
        <v>1623.2475000000002</v>
      </c>
      <c r="N621" s="322">
        <f t="shared" si="324"/>
        <v>3309.7550000000006</v>
      </c>
    </row>
    <row r="622" spans="1:14" hidden="1" x14ac:dyDescent="0.25">
      <c r="L622" s="323"/>
      <c r="M622" s="323"/>
      <c r="N622" s="324"/>
    </row>
    <row r="623" spans="1:14" hidden="1" x14ac:dyDescent="0.25">
      <c r="D623" s="156" t="s">
        <v>307</v>
      </c>
      <c r="E623" s="174"/>
      <c r="F623" s="174"/>
      <c r="G623" s="174"/>
      <c r="H623" s="174"/>
      <c r="I623" s="251">
        <f>I527+I528+I529</f>
        <v>0</v>
      </c>
      <c r="J623" s="175">
        <f>J527+J528+J529</f>
        <v>0</v>
      </c>
      <c r="K623" s="175">
        <f>K527+K528+K529</f>
        <v>0</v>
      </c>
      <c r="L623" s="325">
        <f>L527+L528+L529</f>
        <v>1908</v>
      </c>
      <c r="M623" s="326">
        <f>M527+M528+M529</f>
        <v>1908</v>
      </c>
      <c r="N623" s="324"/>
    </row>
    <row r="624" spans="1:14" hidden="1" x14ac:dyDescent="0.25">
      <c r="L624" s="323"/>
      <c r="M624" s="323"/>
      <c r="N624" s="324"/>
    </row>
    <row r="625" spans="6:14" hidden="1" x14ac:dyDescent="0.25">
      <c r="F625" s="176" t="s">
        <v>23</v>
      </c>
      <c r="G625" s="165"/>
      <c r="H625" s="165">
        <v>100</v>
      </c>
      <c r="I625" s="224">
        <f>I14+I17+I15+I21+I22+I24+I96+I97</f>
        <v>11233431.1</v>
      </c>
      <c r="J625" s="113">
        <f>J14+J17+J15+J21+J22+J24+J96+J97</f>
        <v>0</v>
      </c>
      <c r="K625" s="113">
        <f>K14+K17+K15+K21+K22+K24+K96+K97</f>
        <v>11604200</v>
      </c>
      <c r="L625" s="292">
        <f>L14+L17+L15+L21+L22+L24+L96+L97</f>
        <v>12780</v>
      </c>
      <c r="M625" s="321">
        <f>M14+M17+M15+M21+M22+M24+M96+M97</f>
        <v>12900.2</v>
      </c>
      <c r="N625" s="324"/>
    </row>
    <row r="626" spans="6:14" hidden="1" x14ac:dyDescent="0.25">
      <c r="F626" s="177" t="s">
        <v>308</v>
      </c>
      <c r="G626" s="178"/>
      <c r="H626" s="178">
        <v>100</v>
      </c>
      <c r="I626" s="252">
        <f>I11</f>
        <v>1383983.82</v>
      </c>
      <c r="J626" s="179">
        <f>J11</f>
        <v>0</v>
      </c>
      <c r="K626" s="179">
        <f>K11</f>
        <v>1527500</v>
      </c>
      <c r="L626" s="327">
        <f>L11</f>
        <v>1758.8000000000002</v>
      </c>
      <c r="M626" s="328">
        <f>M11</f>
        <v>1776</v>
      </c>
      <c r="N626" s="324"/>
    </row>
    <row r="627" spans="6:14" hidden="1" x14ac:dyDescent="0.25">
      <c r="F627" s="177" t="s">
        <v>309</v>
      </c>
      <c r="G627" s="178"/>
      <c r="H627" s="178">
        <v>100</v>
      </c>
      <c r="I627" s="252">
        <f>I20+I95</f>
        <v>9849447.2800000012</v>
      </c>
      <c r="J627" s="179">
        <f>J20+J95</f>
        <v>0</v>
      </c>
      <c r="K627" s="179">
        <f>K20+K95</f>
        <v>10076700</v>
      </c>
      <c r="L627" s="327">
        <f>L20+L95</f>
        <v>11021.2</v>
      </c>
      <c r="M627" s="328">
        <f>M20+M95</f>
        <v>11124.2</v>
      </c>
      <c r="N627" s="324"/>
    </row>
    <row r="628" spans="6:14" hidden="1" x14ac:dyDescent="0.25">
      <c r="F628" s="165"/>
      <c r="G628" s="165"/>
      <c r="H628" s="165">
        <v>200</v>
      </c>
      <c r="I628" s="224">
        <f>I25+I67+I101+I98+I106+I112+I113</f>
        <v>4339949.75</v>
      </c>
      <c r="J628" s="113">
        <f>J25+J67+J101+J98+J106+J112+J113</f>
        <v>44.1</v>
      </c>
      <c r="K628" s="113">
        <f>K25+K67+K101+K98+K106+K112+K113</f>
        <v>5697300</v>
      </c>
      <c r="L628" s="292">
        <f>L25+L67+L101+L98+L106+L114+L115</f>
        <v>5221</v>
      </c>
      <c r="M628" s="292">
        <f>M25+M67+M101+M98+M106+M114+M115</f>
        <v>4905.7</v>
      </c>
      <c r="N628" s="324"/>
    </row>
    <row r="629" spans="6:14" ht="7.5" hidden="1" customHeight="1" x14ac:dyDescent="0.25">
      <c r="F629" s="177" t="s">
        <v>310</v>
      </c>
      <c r="G629" s="165"/>
      <c r="H629" s="180">
        <v>540</v>
      </c>
      <c r="I629" s="253">
        <f>I107</f>
        <v>2000</v>
      </c>
      <c r="J629" s="181">
        <f>J107</f>
        <v>0</v>
      </c>
      <c r="K629" s="181">
        <f>K107</f>
        <v>2000</v>
      </c>
      <c r="L629" s="329">
        <f>L107</f>
        <v>2</v>
      </c>
      <c r="M629" s="329">
        <f>M107</f>
        <v>0</v>
      </c>
      <c r="N629" s="324"/>
    </row>
    <row r="630" spans="6:14" hidden="1" x14ac:dyDescent="0.25">
      <c r="F630" s="165"/>
      <c r="G630" s="165"/>
      <c r="H630" s="180">
        <v>800</v>
      </c>
      <c r="I630" s="254">
        <f>I61+I89+I92+I126</f>
        <v>206850</v>
      </c>
      <c r="J630" s="182">
        <f>J61+J89+J92+J126</f>
        <v>0</v>
      </c>
      <c r="K630" s="182">
        <f>K61+K89+K92+K126</f>
        <v>229000</v>
      </c>
      <c r="L630" s="330">
        <f>L61+L89+L92+L128</f>
        <v>564</v>
      </c>
      <c r="M630" s="330">
        <f>M61+M89+M92+M128</f>
        <v>274.2</v>
      </c>
      <c r="N630" s="324"/>
    </row>
    <row r="631" spans="6:14" ht="13.5" hidden="1" customHeight="1" x14ac:dyDescent="0.25">
      <c r="F631" s="183" t="s">
        <v>311</v>
      </c>
      <c r="G631" s="184" t="s">
        <v>23</v>
      </c>
      <c r="H631" s="183"/>
      <c r="I631" s="255">
        <f>I625+I628+I630+I629</f>
        <v>15782230.85</v>
      </c>
      <c r="J631" s="185">
        <f>J625+J628+J630+J629</f>
        <v>44.1</v>
      </c>
      <c r="K631" s="185">
        <f>K625+K628+K630+K629</f>
        <v>17532500</v>
      </c>
      <c r="L631" s="331">
        <f>L625+L628+L630+L629</f>
        <v>18567</v>
      </c>
      <c r="M631" s="331">
        <f>M625+M628+M630+M629</f>
        <v>18080.100000000002</v>
      </c>
      <c r="N631" s="324"/>
    </row>
    <row r="632" spans="6:14" ht="22.5" hidden="1" customHeight="1" x14ac:dyDescent="0.25">
      <c r="F632" s="176" t="s">
        <v>26</v>
      </c>
      <c r="G632" s="165"/>
      <c r="H632" s="165">
        <v>100</v>
      </c>
      <c r="I632" s="224">
        <f>I132+I135</f>
        <v>0</v>
      </c>
      <c r="J632" s="113">
        <f>J132+J135</f>
        <v>0</v>
      </c>
      <c r="K632" s="113">
        <f>K132+K135</f>
        <v>0</v>
      </c>
      <c r="L632" s="292">
        <f>L134+L137</f>
        <v>0</v>
      </c>
      <c r="M632" s="321">
        <f>M134+M137</f>
        <v>0</v>
      </c>
      <c r="N632" s="324"/>
    </row>
    <row r="633" spans="6:14" ht="15" hidden="1" customHeight="1" x14ac:dyDescent="0.25">
      <c r="F633" s="165"/>
      <c r="G633" s="165"/>
      <c r="H633" s="165">
        <v>200</v>
      </c>
      <c r="I633" s="224">
        <f>I136+I172</f>
        <v>0</v>
      </c>
      <c r="J633" s="113">
        <f>J136+J172</f>
        <v>0</v>
      </c>
      <c r="K633" s="113">
        <f>K136+K172</f>
        <v>0</v>
      </c>
      <c r="L633" s="292">
        <f>L138+L174</f>
        <v>0</v>
      </c>
      <c r="M633" s="321">
        <f>M138+M174</f>
        <v>0</v>
      </c>
      <c r="N633" s="324"/>
    </row>
    <row r="634" spans="6:14" ht="15" hidden="1" customHeight="1" x14ac:dyDescent="0.25">
      <c r="F634" s="183" t="s">
        <v>311</v>
      </c>
      <c r="G634" s="184" t="s">
        <v>26</v>
      </c>
      <c r="H634" s="186"/>
      <c r="I634" s="255">
        <f>I632+I633</f>
        <v>0</v>
      </c>
      <c r="J634" s="185">
        <f>J632+J633</f>
        <v>0</v>
      </c>
      <c r="K634" s="185">
        <f>K632+K633</f>
        <v>0</v>
      </c>
      <c r="L634" s="331">
        <f>L632+L633</f>
        <v>0</v>
      </c>
      <c r="M634" s="332">
        <f>M632+M633</f>
        <v>0</v>
      </c>
      <c r="N634" s="324"/>
    </row>
    <row r="635" spans="6:14" ht="13.5" hidden="1" customHeight="1" x14ac:dyDescent="0.25">
      <c r="F635" s="176" t="s">
        <v>312</v>
      </c>
      <c r="G635" s="165"/>
      <c r="H635" s="165">
        <v>200</v>
      </c>
      <c r="I635" s="224">
        <f>I184</f>
        <v>0</v>
      </c>
      <c r="J635" s="113">
        <f>J184</f>
        <v>0</v>
      </c>
      <c r="K635" s="113">
        <f>K184</f>
        <v>0</v>
      </c>
      <c r="L635" s="292">
        <f>L186</f>
        <v>0</v>
      </c>
      <c r="M635" s="321">
        <f>M186</f>
        <v>0</v>
      </c>
      <c r="N635" s="324"/>
    </row>
    <row r="636" spans="6:14" ht="20.25" hidden="1" customHeight="1" x14ac:dyDescent="0.25">
      <c r="F636" s="187" t="s">
        <v>37</v>
      </c>
      <c r="G636" s="188"/>
      <c r="H636" s="188">
        <v>200</v>
      </c>
      <c r="I636" s="226">
        <f>I205</f>
        <v>0</v>
      </c>
      <c r="J636" s="115">
        <f>J205</f>
        <v>0</v>
      </c>
      <c r="K636" s="115">
        <f>K205</f>
        <v>0</v>
      </c>
      <c r="L636" s="294">
        <f>L207</f>
        <v>6956.1</v>
      </c>
      <c r="M636" s="333">
        <f>M207</f>
        <v>6696.3</v>
      </c>
      <c r="N636" s="324"/>
    </row>
    <row r="637" spans="6:14" ht="11.25" hidden="1" customHeight="1" x14ac:dyDescent="0.25">
      <c r="F637" s="177" t="s">
        <v>313</v>
      </c>
      <c r="G637" s="178"/>
      <c r="H637" s="178"/>
      <c r="I637" s="252">
        <f>I218</f>
        <v>0</v>
      </c>
      <c r="J637" s="179">
        <f>J218</f>
        <v>0</v>
      </c>
      <c r="K637" s="179">
        <f>K218</f>
        <v>0</v>
      </c>
      <c r="L637" s="327">
        <f>L220</f>
        <v>6198.6</v>
      </c>
      <c r="M637" s="328">
        <f>M220</f>
        <v>5946.3</v>
      </c>
      <c r="N637" s="324"/>
    </row>
    <row r="638" spans="6:14" ht="17.25" hidden="1" customHeight="1" x14ac:dyDescent="0.25">
      <c r="F638" s="177" t="s">
        <v>314</v>
      </c>
      <c r="G638" s="178"/>
      <c r="H638" s="178"/>
      <c r="I638" s="252">
        <f t="shared" ref="I638:K639" si="325">I231</f>
        <v>188000</v>
      </c>
      <c r="J638" s="179">
        <f t="shared" si="325"/>
        <v>0</v>
      </c>
      <c r="K638" s="179">
        <f t="shared" si="325"/>
        <v>107500</v>
      </c>
      <c r="L638" s="327">
        <f t="shared" ref="L638:M640" si="326">L233</f>
        <v>40.6</v>
      </c>
      <c r="M638" s="328">
        <f t="shared" si="326"/>
        <v>0</v>
      </c>
      <c r="N638" s="324"/>
    </row>
    <row r="639" spans="6:14" ht="18.75" hidden="1" customHeight="1" x14ac:dyDescent="0.25">
      <c r="F639" s="177" t="s">
        <v>315</v>
      </c>
      <c r="G639" s="178"/>
      <c r="H639" s="178"/>
      <c r="I639" s="252">
        <f t="shared" si="325"/>
        <v>188000</v>
      </c>
      <c r="J639" s="179">
        <f t="shared" si="325"/>
        <v>0</v>
      </c>
      <c r="K639" s="179">
        <f t="shared" si="325"/>
        <v>107500</v>
      </c>
      <c r="L639" s="327">
        <f t="shared" si="326"/>
        <v>30.5</v>
      </c>
      <c r="M639" s="328">
        <f t="shared" si="326"/>
        <v>0</v>
      </c>
      <c r="N639" s="324"/>
    </row>
    <row r="640" spans="6:14" ht="17.25" hidden="1" customHeight="1" x14ac:dyDescent="0.25">
      <c r="F640" s="176" t="s">
        <v>198</v>
      </c>
      <c r="G640" s="165"/>
      <c r="H640" s="165">
        <v>200</v>
      </c>
      <c r="I640" s="224">
        <f>I235</f>
        <v>40617118.689999998</v>
      </c>
      <c r="J640" s="113">
        <f>J235</f>
        <v>14563.2</v>
      </c>
      <c r="K640" s="113">
        <f>K235</f>
        <v>13610225.689999999</v>
      </c>
      <c r="L640" s="292">
        <f t="shared" si="326"/>
        <v>11252.4</v>
      </c>
      <c r="M640" s="321">
        <f t="shared" si="326"/>
        <v>10646.199999999999</v>
      </c>
      <c r="N640" s="324"/>
    </row>
    <row r="641" spans="6:14" ht="15" hidden="1" customHeight="1" x14ac:dyDescent="0.25">
      <c r="F641" s="176" t="s">
        <v>316</v>
      </c>
      <c r="G641" s="165"/>
      <c r="H641" s="165">
        <v>200</v>
      </c>
      <c r="I641" s="224">
        <f>I285</f>
        <v>102300</v>
      </c>
      <c r="J641" s="113">
        <f>J285</f>
        <v>0</v>
      </c>
      <c r="K641" s="113">
        <f>K285</f>
        <v>109000</v>
      </c>
      <c r="L641" s="292">
        <f>L285</f>
        <v>109</v>
      </c>
      <c r="M641" s="321">
        <f>M285</f>
        <v>0</v>
      </c>
      <c r="N641" s="324"/>
    </row>
    <row r="642" spans="6:14" ht="21" hidden="1" customHeight="1" x14ac:dyDescent="0.25">
      <c r="F642" s="176" t="s">
        <v>180</v>
      </c>
      <c r="G642" s="165"/>
      <c r="H642" s="165">
        <v>100</v>
      </c>
      <c r="I642" s="224">
        <f>I295+I296+I298</f>
        <v>7163395.6100000003</v>
      </c>
      <c r="J642" s="113">
        <f>J295+J296+J298</f>
        <v>0</v>
      </c>
      <c r="K642" s="113">
        <f>K295+K296+K298</f>
        <v>8124900</v>
      </c>
      <c r="L642" s="292">
        <f>L295+L296+L298</f>
        <v>11258.400000000001</v>
      </c>
      <c r="M642" s="321">
        <f>M295+M296+M298</f>
        <v>12267.7</v>
      </c>
      <c r="N642" s="324"/>
    </row>
    <row r="643" spans="6:14" ht="16.5" hidden="1" customHeight="1" x14ac:dyDescent="0.25">
      <c r="F643" s="165"/>
      <c r="G643" s="165"/>
      <c r="H643" s="165">
        <v>200</v>
      </c>
      <c r="I643" s="224">
        <f>I299+I339</f>
        <v>30071745.519999996</v>
      </c>
      <c r="J643" s="113">
        <f>J299+J339</f>
        <v>0</v>
      </c>
      <c r="K643" s="113">
        <f>K299+K339</f>
        <v>13761800</v>
      </c>
      <c r="L643" s="292">
        <f>L299+L339</f>
        <v>12012.300000000001</v>
      </c>
      <c r="M643" s="321">
        <f>M299+M339</f>
        <v>11807.76</v>
      </c>
      <c r="N643" s="324"/>
    </row>
    <row r="644" spans="6:14" ht="12.75" hidden="1" customHeight="1" x14ac:dyDescent="0.25">
      <c r="F644" s="165"/>
      <c r="G644" s="165"/>
      <c r="H644" s="165">
        <v>800</v>
      </c>
      <c r="I644" s="224">
        <f>I334</f>
        <v>28392</v>
      </c>
      <c r="J644" s="113">
        <f>J334</f>
        <v>0</v>
      </c>
      <c r="K644" s="113">
        <f>K334</f>
        <v>29600</v>
      </c>
      <c r="L644" s="292">
        <f>L334</f>
        <v>45.7</v>
      </c>
      <c r="M644" s="321">
        <f>M334</f>
        <v>46</v>
      </c>
      <c r="N644" s="324"/>
    </row>
    <row r="645" spans="6:14" ht="12.75" hidden="1" customHeight="1" x14ac:dyDescent="0.25">
      <c r="F645" s="184" t="s">
        <v>311</v>
      </c>
      <c r="G645" s="184" t="s">
        <v>180</v>
      </c>
      <c r="H645" s="183"/>
      <c r="I645" s="255">
        <f>I642+I643+I644</f>
        <v>37263533.129999995</v>
      </c>
      <c r="J645" s="185">
        <f>J642+J643+J644</f>
        <v>0</v>
      </c>
      <c r="K645" s="185">
        <f>K642+K643+K644</f>
        <v>21916300</v>
      </c>
      <c r="L645" s="331">
        <f>L642+L643+L644</f>
        <v>23316.400000000005</v>
      </c>
      <c r="M645" s="332">
        <f>M642+M643+M644</f>
        <v>24121.46</v>
      </c>
      <c r="N645" s="324"/>
    </row>
    <row r="646" spans="6:14" ht="16.5" hidden="1" customHeight="1" x14ac:dyDescent="0.25">
      <c r="F646" s="165">
        <v>10</v>
      </c>
      <c r="G646" s="164"/>
      <c r="H646" s="165">
        <v>200</v>
      </c>
      <c r="I646" s="224">
        <f>I495</f>
        <v>762424.11</v>
      </c>
      <c r="J646" s="113">
        <f>J495</f>
        <v>0</v>
      </c>
      <c r="K646" s="113">
        <f>K495</f>
        <v>878700</v>
      </c>
      <c r="L646" s="292">
        <f>L495</f>
        <v>913.9</v>
      </c>
      <c r="M646" s="321">
        <f>M495</f>
        <v>950.5</v>
      </c>
      <c r="N646" s="324"/>
    </row>
    <row r="647" spans="6:14" ht="13.5" hidden="1" customHeight="1" x14ac:dyDescent="0.25">
      <c r="F647" s="165">
        <v>11</v>
      </c>
      <c r="G647" s="164"/>
      <c r="H647" s="165">
        <v>200</v>
      </c>
      <c r="I647" s="224">
        <f>I499</f>
        <v>254600</v>
      </c>
      <c r="J647" s="113">
        <f>J499</f>
        <v>0</v>
      </c>
      <c r="K647" s="113">
        <f>K499</f>
        <v>254600</v>
      </c>
      <c r="L647" s="292">
        <f t="shared" ref="L647:M647" si="327">L499</f>
        <v>254.6</v>
      </c>
      <c r="M647" s="321">
        <f t="shared" si="327"/>
        <v>0</v>
      </c>
      <c r="N647" s="324"/>
    </row>
    <row r="648" spans="6:14" ht="15" hidden="1" customHeight="1" x14ac:dyDescent="0.25">
      <c r="F648" s="165">
        <v>13</v>
      </c>
      <c r="G648" s="164"/>
      <c r="H648" s="165">
        <v>700</v>
      </c>
      <c r="I648" s="224"/>
      <c r="J648" s="113"/>
      <c r="K648" s="113"/>
      <c r="L648" s="292">
        <f>L514</f>
        <v>9800</v>
      </c>
      <c r="M648" s="321"/>
      <c r="N648" s="324"/>
    </row>
    <row r="649" spans="6:14" ht="1.5" hidden="1" customHeight="1" x14ac:dyDescent="0.25">
      <c r="F649" s="183" t="s">
        <v>317</v>
      </c>
      <c r="G649" s="183"/>
      <c r="H649" s="183"/>
      <c r="I649" s="255">
        <f>I631+I634+I635+I636+I640+I641+I645+I646+I647</f>
        <v>94782206.779999986</v>
      </c>
      <c r="J649" s="185">
        <f>J631+J634+J635+J636+J640+J641+J645+J646+J647</f>
        <v>14607.300000000001</v>
      </c>
      <c r="K649" s="185">
        <f>K631+K634+K635+K636+K640+K641+K645+K646+K647</f>
        <v>54301325.689999998</v>
      </c>
      <c r="L649" s="331">
        <f>L631+L634+L635+L636+L640+L641+L645+L646+L647+L648</f>
        <v>71169.400000000009</v>
      </c>
      <c r="M649" s="332">
        <f>M631+M634+M635+M636+M640+M641+M645+M646+M647</f>
        <v>60494.559999999998</v>
      </c>
      <c r="N649" s="324"/>
    </row>
    <row r="650" spans="6:14" ht="18.75" customHeight="1" x14ac:dyDescent="0.25">
      <c r="F650" s="37"/>
      <c r="G650" s="37"/>
      <c r="H650" s="37">
        <v>540</v>
      </c>
      <c r="I650" s="256"/>
      <c r="J650" s="37"/>
      <c r="K650" s="189"/>
      <c r="L650" s="334"/>
      <c r="M650" s="334"/>
      <c r="N650" s="324"/>
    </row>
    <row r="651" spans="6:14" ht="24.75" customHeight="1" x14ac:dyDescent="0.25">
      <c r="F651" s="37"/>
      <c r="G651" s="37"/>
      <c r="H651" s="37"/>
      <c r="I651" s="257" t="b">
        <f>I649=I523</f>
        <v>0</v>
      </c>
      <c r="J651" s="190" t="b">
        <f>J649=J523</f>
        <v>0</v>
      </c>
      <c r="K651" s="190" t="b">
        <f>K649=K523</f>
        <v>0</v>
      </c>
      <c r="L651" s="335" t="b">
        <f>L649=L523</f>
        <v>1</v>
      </c>
      <c r="M651" s="335" t="b">
        <f>M649=M523</f>
        <v>0</v>
      </c>
      <c r="N651" s="324"/>
    </row>
    <row r="652" spans="6:14" x14ac:dyDescent="0.25">
      <c r="L652" s="323"/>
      <c r="M652" s="323"/>
      <c r="N652" s="323"/>
    </row>
    <row r="653" spans="6:14" x14ac:dyDescent="0.25">
      <c r="L653" s="323"/>
      <c r="M653" s="323"/>
      <c r="N653" s="323"/>
    </row>
    <row r="654" spans="6:14" x14ac:dyDescent="0.25">
      <c r="J654" s="166"/>
      <c r="K654" s="166"/>
      <c r="L654" s="317"/>
      <c r="M654" s="317"/>
      <c r="N654" s="323"/>
    </row>
    <row r="655" spans="6:14" x14ac:dyDescent="0.25">
      <c r="J655" s="166"/>
      <c r="K655" s="166"/>
      <c r="L655" s="317"/>
      <c r="M655" s="317"/>
      <c r="N655" s="323"/>
    </row>
    <row r="656" spans="6:14" x14ac:dyDescent="0.25">
      <c r="J656" s="166"/>
      <c r="K656" s="166"/>
      <c r="L656" s="166"/>
      <c r="M656" s="166"/>
    </row>
    <row r="730" spans="1:1" x14ac:dyDescent="0.25">
      <c r="A730" s="353" t="s">
        <v>318</v>
      </c>
    </row>
  </sheetData>
  <mergeCells count="16">
    <mergeCell ref="F489:F490"/>
    <mergeCell ref="A4:N4"/>
    <mergeCell ref="A5:N5"/>
    <mergeCell ref="A6:N6"/>
    <mergeCell ref="A7:A9"/>
    <mergeCell ref="C7:H7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N8"/>
  </mergeCells>
  <phoneticPr fontId="13" type="noConversion"/>
  <printOptions horizontalCentered="1"/>
  <pageMargins left="0.25" right="0.25" top="0.75" bottom="0.75" header="0.3" footer="0.3"/>
  <pageSetup paperSize="9" scale="70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собств. ср-ва</vt:lpstr>
      <vt:lpstr>'собств. ср-ва'!Область_печати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Masha</dc:creator>
  <cp:lastModifiedBy>Мария Чернышова</cp:lastModifiedBy>
  <cp:revision>1</cp:revision>
  <cp:lastPrinted>2023-09-22T08:09:36Z</cp:lastPrinted>
  <dcterms:created xsi:type="dcterms:W3CDTF">2023-09-21T05:48:48Z</dcterms:created>
  <dcterms:modified xsi:type="dcterms:W3CDTF">2025-01-21T08:35:29Z</dcterms:modified>
</cp:coreProperties>
</file>